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omparison" sheetId="2" state="visible" r:id="rId4"/>
    <sheet name="Full Distributions" sheetId="3" state="visible" r:id="rId5"/>
    <sheet name="Response Rates" sheetId="4" state="visible" r:id="rId6"/>
    <sheet name="By Group" sheetId="5" state="visible" r:id="rId7"/>
    <sheet name="Spring Responses" sheetId="6" state="visible" r:id="rId8"/>
    <sheet name="Fall Responses" sheetId="7" state="visible" r:id="rId9"/>
    <sheet name="Spring Comments" sheetId="8" state="visible" r:id="rId10"/>
    <sheet name="Fall Comments" sheetId="9" state="visible" r:id="rId11"/>
    <sheet name="Question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<sst xmlns="http://schemas.openxmlformats.org/spreadsheetml/2006/main" count="1120" uniqueCount="243">
  <si>
    <t xml:space="preserve">Anne Arundel Sample Center: Spring vs. Fall 2026 Family Survey Comparison</t>
  </si>
  <si>
    <t xml:space="preserve">Maryland Child Care Leadership series · Developing &amp; Utilizing Family Surveys · Lesson 6</t>
  </si>
  <si>
    <t xml:space="preserve">Spring survey</t>
  </si>
  <si>
    <t xml:space="preserve">April 7–18, 2026 · 55 families enrolled</t>
  </si>
  <si>
    <t xml:space="preserve">Fall survey</t>
  </si>
  <si>
    <t xml:space="preserve">October 6–17, 2026 · 56 families enrolled</t>
  </si>
  <si>
    <t xml:space="preserve">Questions</t>
  </si>
  <si>
    <t xml:space="preserve">Identical in both surveys (see Questions sheet).</t>
  </si>
  <si>
    <t xml:space="preserve">How to use this file</t>
  </si>
  <si>
    <t xml:space="preserve">Comparison, Response Rates, and By Group calculate from the two Responses sheets. Blue numbers are enrollment figures you can change.</t>
  </si>
  <si>
    <t xml:space="preserve">Note</t>
  </si>
  <si>
    <t xml:space="preserve">Sample data created for training purposes. The center and all responses are fictional.</t>
  </si>
  <si>
    <t xml:space="preserve">Program changes between surveys</t>
  </si>
  <si>
    <t xml:space="preserve">July 2026: New pre-K lead teacher hired.</t>
  </si>
  <si>
    <t xml:space="preserve">August 2026: New family communication app replaced paper daily sheets in all classrooms.</t>
  </si>
  <si>
    <t xml:space="preserve">Enrollment: 55 families in spring, 56 in fall. Licensed capacity 65.</t>
  </si>
  <si>
    <t xml:space="preserve">Comparison: % Agree by Question</t>
  </si>
  <si>
    <t xml:space="preserve">Change is shown in percentage points (Fall minus Spring).</t>
  </si>
  <si>
    <t xml:space="preserve">Question</t>
  </si>
  <si>
    <t xml:space="preserve">Spring responses</t>
  </si>
  <si>
    <t xml:space="preserve">Spring % Agree</t>
  </si>
  <si>
    <t xml:space="preserve">Fall responses</t>
  </si>
  <si>
    <t xml:space="preserve">Fall % Agree</t>
  </si>
  <si>
    <t xml:space="preserve">Change (points)</t>
  </si>
  <si>
    <t xml:space="preserve">Q1. My child is safe and well cared for.</t>
  </si>
  <si>
    <t xml:space="preserve">Q2. I receive enough information about my child's day.</t>
  </si>
  <si>
    <t xml:space="preserve">Q3. Drop-off and pickup work well for my family.</t>
  </si>
  <si>
    <t xml:space="preserve">Q4. Billing and payments are clear and easy to understand.</t>
  </si>
  <si>
    <t xml:space="preserve">Q5. The center responds to my questions and concerns in a reasonable time.</t>
  </si>
  <si>
    <t xml:space="preserve">Q6. My child is learning and developing here.</t>
  </si>
  <si>
    <t xml:space="preserve">Q7. The center is clean and well maintained.</t>
  </si>
  <si>
    <t xml:space="preserve">Q8. I would recommend this center to a friend or family member.</t>
  </si>
  <si>
    <t xml:space="preserve">Full Answer Distributions</t>
  </si>
  <si>
    <t xml:space="preserve">Spring</t>
  </si>
  <si>
    <t xml:space="preserve">Strongly agree</t>
  </si>
  <si>
    <t xml:space="preserve">Agree</t>
  </si>
  <si>
    <t xml:space="preserve">Neutral</t>
  </si>
  <si>
    <t xml:space="preserve">Disagree</t>
  </si>
  <si>
    <t xml:space="preserve">Strongly disagree</t>
  </si>
  <si>
    <t xml:space="preserve">Responses</t>
  </si>
  <si>
    <t xml:space="preserve">% Agree</t>
  </si>
  <si>
    <t xml:space="preserve">% Disagree</t>
  </si>
  <si>
    <t xml:space="preserve">Average (1–5)</t>
  </si>
  <si>
    <t xml:space="preserve">Fall</t>
  </si>
  <si>
    <t xml:space="preserve">Response Rates</t>
  </si>
  <si>
    <t xml:space="preserve">Families with children in two age groups are counted in each group.</t>
  </si>
  <si>
    <t xml:space="preserve">Group</t>
  </si>
  <si>
    <t xml:space="preserve">Families enrolled</t>
  </si>
  <si>
    <t xml:space="preserve">Response rate</t>
  </si>
  <si>
    <t xml:space="preserve">All families</t>
  </si>
  <si>
    <t xml:space="preserve">Age band: Infant &amp; Toddler</t>
  </si>
  <si>
    <t xml:space="preserve">Age band: Twos &amp; Preschool</t>
  </si>
  <si>
    <t xml:space="preserve">Age band: Pre-K</t>
  </si>
  <si>
    <t xml:space="preserve">Receives CCS: Yes</t>
  </si>
  <si>
    <t xml:space="preserve">Receives CCS: No</t>
  </si>
  <si>
    <t xml:space="preserve">Receives CCS: Prefer not to say</t>
  </si>
  <si>
    <t xml:space="preserve">n/a</t>
  </si>
  <si>
    <t xml:space="preserve">Results by Group</t>
  </si>
  <si>
    <t xml:space="preserve">Director's internal view. Includes every group regardless of size.</t>
  </si>
  <si>
    <t xml:space="preserve">A. Spring: % Agree by age band</t>
  </si>
  <si>
    <t xml:space="preserve">% Agree by age band</t>
  </si>
  <si>
    <t xml:space="preserve">Infant &amp; Toddler</t>
  </si>
  <si>
    <t xml:space="preserve">Twos &amp; Preschool</t>
  </si>
  <si>
    <t xml:space="preserve">Pre-K</t>
  </si>
  <si>
    <t xml:space="preserve">Q1. Safe &amp; well cared for</t>
  </si>
  <si>
    <t xml:space="preserve">Q2. Information about my child's day</t>
  </si>
  <si>
    <t xml:space="preserve">Q3. Drop-off &amp; pickup</t>
  </si>
  <si>
    <t xml:space="preserve">Q4. Billing is clear</t>
  </si>
  <si>
    <t xml:space="preserve">Q5. Responds to concerns</t>
  </si>
  <si>
    <t xml:space="preserve">Q6. Learning &amp; developing</t>
  </si>
  <si>
    <t xml:space="preserve">Q7. Clean &amp; well maintained</t>
  </si>
  <si>
    <t xml:space="preserve">Q8. Would recommend</t>
  </si>
  <si>
    <t xml:space="preserve">B. Fall: % Agree by age band</t>
  </si>
  <si>
    <t xml:space="preserve">C. Spring: Q3 drop-off and pickup by usual pickup time</t>
  </si>
  <si>
    <t xml:space="preserve">Before 4:30 p.m.</t>
  </si>
  <si>
    <t xml:space="preserve">4:30–5:30 p.m.</t>
  </si>
  <si>
    <t xml:space="preserve">After 5:30 p.m.</t>
  </si>
  <si>
    <t xml:space="preserve">D. Fall: Q3 drop-off and pickup by usual pickup time</t>
  </si>
  <si>
    <t xml:space="preserve">Response ID</t>
  </si>
  <si>
    <t xml:space="preserve">Q1 Safe &amp; well cared for</t>
  </si>
  <si>
    <t xml:space="preserve">Q2 Information about my child's day</t>
  </si>
  <si>
    <t xml:space="preserve">Q3 Drop-off &amp; pickup</t>
  </si>
  <si>
    <t xml:space="preserve">Q4 Billing is clear</t>
  </si>
  <si>
    <t xml:space="preserve">Q5 Responds to concerns</t>
  </si>
  <si>
    <t xml:space="preserve">Q6 Learning &amp; developing</t>
  </si>
  <si>
    <t xml:space="preserve">Q7 Clean &amp; well maintained</t>
  </si>
  <si>
    <t xml:space="preserve">Q8 Would recommend</t>
  </si>
  <si>
    <t xml:space="preserve">Q9 Pickup time</t>
  </si>
  <si>
    <t xml:space="preserve">Q10 Band: Infant &amp; Toddler</t>
  </si>
  <si>
    <t xml:space="preserve">Q10 Band: Twos &amp; Preschool</t>
  </si>
  <si>
    <t xml:space="preserve">Q10 Band: Pre-K</t>
  </si>
  <si>
    <t xml:space="preserve">Q11 Receives CCS</t>
  </si>
  <si>
    <t xml:space="preserve">Q12 One thing we do well</t>
  </si>
  <si>
    <t xml:space="preserve">Q13 One thing we could improve</t>
  </si>
  <si>
    <t xml:space="preserve">S01</t>
  </si>
  <si>
    <t xml:space="preserve">X</t>
  </si>
  <si>
    <t xml:space="preserve">No</t>
  </si>
  <si>
    <t xml:space="preserve">S02</t>
  </si>
  <si>
    <t xml:space="preserve">Teachers know my child really well.</t>
  </si>
  <si>
    <t xml:space="preserve">The evening line at the front door gets long.</t>
  </si>
  <si>
    <t xml:space="preserve">S03</t>
  </si>
  <si>
    <t xml:space="preserve">S04</t>
  </si>
  <si>
    <t xml:space="preserve">Yes</t>
  </si>
  <si>
    <t xml:space="preserve">The daily sheet is the best part of pickup.</t>
  </si>
  <si>
    <t xml:space="preserve">The daily sheets are sometimes hard to read.</t>
  </si>
  <si>
    <t xml:space="preserve">S05</t>
  </si>
  <si>
    <t xml:space="preserve">Prefer not to say</t>
  </si>
  <si>
    <t xml:space="preserve">Love the paper daily sheets. I know exactly how her day went: naps, meals, everything.</t>
  </si>
  <si>
    <t xml:space="preserve">Evening pickup is crowded. Hard to find a parking spot after 5:30.</t>
  </si>
  <si>
    <t xml:space="preserve">S06</t>
  </si>
  <si>
    <t xml:space="preserve">Clean and safe. I never worry.</t>
  </si>
  <si>
    <t xml:space="preserve">I would like more family events.</t>
  </si>
  <si>
    <t xml:space="preserve">S07</t>
  </si>
  <si>
    <t xml:space="preserve">Communication from the office is great.</t>
  </si>
  <si>
    <t xml:space="preserve">A monthly newsletter would be nice.</t>
  </si>
  <si>
    <t xml:space="preserve">S08</t>
  </si>
  <si>
    <t xml:space="preserve">S09</t>
  </si>
  <si>
    <t xml:space="preserve">S10</t>
  </si>
  <si>
    <t xml:space="preserve">Great learning activities. He comes home singing.</t>
  </si>
  <si>
    <t xml:space="preserve">Please let us know about closures earlier.</t>
  </si>
  <si>
    <t xml:space="preserve">S11</t>
  </si>
  <si>
    <t xml:space="preserve">S12</t>
  </si>
  <si>
    <t xml:space="preserve">S13</t>
  </si>
  <si>
    <t xml:space="preserve">S14</t>
  </si>
  <si>
    <t xml:space="preserve">S15</t>
  </si>
  <si>
    <t xml:space="preserve">S16</t>
  </si>
  <si>
    <t xml:space="preserve">The teachers are so caring with the babies.</t>
  </si>
  <si>
    <t xml:space="preserve">More variety in lunches, please.</t>
  </si>
  <si>
    <t xml:space="preserve">S17</t>
  </si>
  <si>
    <t xml:space="preserve">Nothing comes to mind.</t>
  </si>
  <si>
    <t xml:space="preserve">S18</t>
  </si>
  <si>
    <t xml:space="preserve">S19</t>
  </si>
  <si>
    <t xml:space="preserve">S20</t>
  </si>
  <si>
    <t xml:space="preserve">S21</t>
  </si>
  <si>
    <t xml:space="preserve">The front desk is always friendly.</t>
  </si>
  <si>
    <t xml:space="preserve">Tuition is high for us.</t>
  </si>
  <si>
    <t xml:space="preserve">S22</t>
  </si>
  <si>
    <t xml:space="preserve">Nothing. We are very happy.</t>
  </si>
  <si>
    <t xml:space="preserve">S23</t>
  </si>
  <si>
    <t xml:space="preserve">S24</t>
  </si>
  <si>
    <t xml:space="preserve">S25</t>
  </si>
  <si>
    <t xml:space="preserve">S26</t>
  </si>
  <si>
    <t xml:space="preserve">S27</t>
  </si>
  <si>
    <t xml:space="preserve">My son runs in every morning.</t>
  </si>
  <si>
    <t xml:space="preserve">More outdoor time on nice days.</t>
  </si>
  <si>
    <t xml:space="preserve">S28</t>
  </si>
  <si>
    <t xml:space="preserve">Pre-K is getting her ready for kindergarten.</t>
  </si>
  <si>
    <t xml:space="preserve">S29</t>
  </si>
  <si>
    <t xml:space="preserve">F01</t>
  </si>
  <si>
    <t xml:space="preserve">The learning activities are wonderful.</t>
  </si>
  <si>
    <t xml:space="preserve">F02</t>
  </si>
  <si>
    <t xml:space="preserve">My daughter runs in every morning.</t>
  </si>
  <si>
    <t xml:space="preserve">Since the new app started I get much less information about my son's day. The paper sheet told me naps, meals, and diapers. Now the app is sometimes blank.</t>
  </si>
  <si>
    <t xml:space="preserve">F03</t>
  </si>
  <si>
    <t xml:space="preserve">F04</t>
  </si>
  <si>
    <t xml:space="preserve">The lunch menu repeats a lot.</t>
  </si>
  <si>
    <t xml:space="preserve">F05</t>
  </si>
  <si>
    <t xml:space="preserve">Clean and safe.</t>
  </si>
  <si>
    <t xml:space="preserve">It would help a lot if you offered Saturday care, even a half day.</t>
  </si>
  <si>
    <t xml:space="preserve">F06</t>
  </si>
  <si>
    <t xml:space="preserve">I feel safe leaving my child here.</t>
  </si>
  <si>
    <t xml:space="preserve">Please go back to the daily sheets or make sure teachers fill in the app.</t>
  </si>
  <si>
    <t xml:space="preserve">F07</t>
  </si>
  <si>
    <t xml:space="preserve">Photos are nice, but I need to know about naps and bathroom.</t>
  </si>
  <si>
    <t xml:space="preserve">F08</t>
  </si>
  <si>
    <t xml:space="preserve">Pickup after 5:30 is chaos. The lot is full and there is one door, so I wait 10 minutes to get in.</t>
  </si>
  <si>
    <t xml:space="preserve">F09</t>
  </si>
  <si>
    <t xml:space="preserve">F10</t>
  </si>
  <si>
    <t xml:space="preserve">F11</t>
  </si>
  <si>
    <t xml:space="preserve">Parking at pickup is a problem. Could staff open the side door in the evening?</t>
  </si>
  <si>
    <t xml:space="preserve">F12</t>
  </si>
  <si>
    <t xml:space="preserve">F13</t>
  </si>
  <si>
    <t xml:space="preserve">The teachers are so caring.</t>
  </si>
  <si>
    <t xml:space="preserve">Ms. Tanya in the infant room left my daughter in a wet diaper twice last week. I brought it up and nothing changed.</t>
  </si>
  <si>
    <t xml:space="preserve">F14</t>
  </si>
  <si>
    <t xml:space="preserve">Staff were flexible when I was running late.</t>
  </si>
  <si>
    <t xml:space="preserve">F15</t>
  </si>
  <si>
    <t xml:space="preserve">I love the photos in the new app.</t>
  </si>
  <si>
    <t xml:space="preserve">F16</t>
  </si>
  <si>
    <t xml:space="preserve">Nothing. We love it here.</t>
  </si>
  <si>
    <t xml:space="preserve">F17</t>
  </si>
  <si>
    <t xml:space="preserve">F18</t>
  </si>
  <si>
    <t xml:space="preserve">Ms. Denise in pre-K is amazing. My son talks about her every night.</t>
  </si>
  <si>
    <t xml:space="preserve">F19</t>
  </si>
  <si>
    <t xml:space="preserve">Friendly staff everywhere.</t>
  </si>
  <si>
    <t xml:space="preserve">I don't know what my child did most days anymore.</t>
  </si>
  <si>
    <t xml:space="preserve">F20</t>
  </si>
  <si>
    <t xml:space="preserve">Pre-K is preparing her for kindergarten.</t>
  </si>
  <si>
    <t xml:space="preserve">F21</t>
  </si>
  <si>
    <t xml:space="preserve">App updates are hit or miss. Some days there is nothing about what she ate.</t>
  </si>
  <si>
    <t xml:space="preserve">F22</t>
  </si>
  <si>
    <t xml:space="preserve">F23</t>
  </si>
  <si>
    <t xml:space="preserve">F24</t>
  </si>
  <si>
    <t xml:space="preserve">F25</t>
  </si>
  <si>
    <t xml:space="preserve">Tuition is hard for us to keep up with.</t>
  </si>
  <si>
    <t xml:space="preserve">F26</t>
  </si>
  <si>
    <t xml:space="preserve">App notifications all come at once around 6 p.m., after I have already picked up.</t>
  </si>
  <si>
    <t xml:space="preserve">F27</t>
  </si>
  <si>
    <t xml:space="preserve">F28</t>
  </si>
  <si>
    <t xml:space="preserve">F29</t>
  </si>
  <si>
    <t xml:space="preserve">F30</t>
  </si>
  <si>
    <t xml:space="preserve">The evening pickup line is too long when everyone comes at once.</t>
  </si>
  <si>
    <t xml:space="preserve">F31</t>
  </si>
  <si>
    <t xml:space="preserve">Spring Survey: Open-Ended Comments</t>
  </si>
  <si>
    <t xml:space="preserve">Comments appear exactly as submitted, in response order. Blank responses are omitted.</t>
  </si>
  <si>
    <t xml:space="preserve">Q12. What is one thing we do well?</t>
  </si>
  <si>
    <t xml:space="preserve">Q13. What is one thing we could improve?</t>
  </si>
  <si>
    <t xml:space="preserve">Fall Survey: Open-Ended Comments</t>
  </si>
  <si>
    <t xml:space="preserve">Survey Questions</t>
  </si>
  <si>
    <t xml:space="preserve">Q1–Q8 use a five-point agreement scale: Strongly agree, Agree, Neutral, Disagree, Strongly disagree.</t>
  </si>
  <si>
    <t xml:space="preserve">#</t>
  </si>
  <si>
    <t xml:space="preserve">Answer choices</t>
  </si>
  <si>
    <t xml:space="preserve">Q1</t>
  </si>
  <si>
    <t xml:space="preserve">My child is safe and well cared for.</t>
  </si>
  <si>
    <t xml:space="preserve">Strongly agree → Strongly disagree</t>
  </si>
  <si>
    <t xml:space="preserve">Q2</t>
  </si>
  <si>
    <t xml:space="preserve">I receive enough information about my child's day.</t>
  </si>
  <si>
    <t xml:space="preserve">Q3</t>
  </si>
  <si>
    <t xml:space="preserve">Drop-off and pickup work well for my family.</t>
  </si>
  <si>
    <t xml:space="preserve">Q4</t>
  </si>
  <si>
    <t xml:space="preserve">Billing and payments are clear and easy to understand.</t>
  </si>
  <si>
    <t xml:space="preserve">Q5</t>
  </si>
  <si>
    <t xml:space="preserve">The center responds to my questions and concerns in a reasonable time.</t>
  </si>
  <si>
    <t xml:space="preserve">Q6</t>
  </si>
  <si>
    <t xml:space="preserve">My child is learning and developing here.</t>
  </si>
  <si>
    <t xml:space="preserve">Q7</t>
  </si>
  <si>
    <t xml:space="preserve">The center is clean and well maintained.</t>
  </si>
  <si>
    <t xml:space="preserve">Q8</t>
  </si>
  <si>
    <t xml:space="preserve">I would recommend this center to a friend or family member.</t>
  </si>
  <si>
    <t xml:space="preserve">Q9</t>
  </si>
  <si>
    <t xml:space="preserve">What time do you usually pick up your child?</t>
  </si>
  <si>
    <t xml:space="preserve">Before 4:30 p.m. / 4:30–5:30 p.m. / After 5:30 p.m.</t>
  </si>
  <si>
    <t xml:space="preserve">Q10</t>
  </si>
  <si>
    <t xml:space="preserve">Which age group(s) is your child in? Select all that apply.</t>
  </si>
  <si>
    <t xml:space="preserve">Infant &amp; Toddler / Twos &amp; Preschool / Pre-K</t>
  </si>
  <si>
    <t xml:space="preserve">Q11</t>
  </si>
  <si>
    <t xml:space="preserve">Does your family receive a Maryland Child Care Scholarship? (Optional. We ask so we can make sure billing and communication work for every family.)</t>
  </si>
  <si>
    <t xml:space="preserve">Yes / No / Prefer not to say</t>
  </si>
  <si>
    <t xml:space="preserve">Q12</t>
  </si>
  <si>
    <t xml:space="preserve">What is one thing we do well?</t>
  </si>
  <si>
    <t xml:space="preserve">Open-ended</t>
  </si>
  <si>
    <t xml:space="preserve">Q13</t>
  </si>
  <si>
    <t xml:space="preserve">What is one thing we could improve?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</si>
</sst>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%"/>
    <numFmt numFmtId="167" formatCode="\+0;\-0;0"/>
    <numFmt numFmtId="168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E5395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2E5395"/>
        <bgColor rgb="FF55555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2E539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23.85" hidden="false" customHeight="false" outlineLevel="0" collapsed="false">
      <c r="A7" s="3" t="s">
        <v>8</v>
      </c>
      <c r="B7" s="4" t="s">
        <v>9</v>
      </c>
    </row>
    <row r="8" customFormat="false" ht="15" hidden="false" customHeight="false" outlineLevel="0" collapsed="false">
      <c r="A8" s="3" t="s">
        <v>10</v>
      </c>
      <c r="B8" s="4" t="s">
        <v>11</v>
      </c>
    </row>
    <row r="10" customFormat="false" ht="15" hidden="false" customHeight="false" outlineLevel="0" collapsed="false">
      <c r="A10" s="3" t="s">
        <v>12</v>
      </c>
    </row>
    <row r="11" customFormat="false" ht="15" hidden="false" customHeight="false" outlineLevel="0" collapsed="false">
      <c r="B11" s="5" t="s">
        <v>13</v>
      </c>
    </row>
    <row r="12" customFormat="false" ht="15" hidden="false" customHeight="false" outlineLevel="0" collapsed="false">
      <c r="B12" s="5" t="s">
        <v>14</v>
      </c>
    </row>
    <row r="13" customFormat="false" ht="15" hidden="false" customHeight="false" outlineLevel="0" collapsed="false">
      <c r="B13" s="5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5" min="2" style="0" width="12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1" t="s">
        <v>16</v>
      </c>
    </row>
    <row r="2" customFormat="false" ht="15" hidden="false" customHeight="false" outlineLevel="0" collapsed="false">
      <c r="A2" s="2" t="s">
        <v>17</v>
      </c>
    </row>
    <row r="4" customFormat="false" ht="30" hidden="false" customHeight="true" outlineLevel="0" collapsed="false">
      <c r="A4" s="6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</row>
    <row r="5" customFormat="false" ht="15" hidden="false" customHeight="false" outlineLevel="0" collapsed="false">
      <c r="A5" s="7" t="s">
        <v>24</v>
      </c>
      <c r="B5" s="8" t="n">
        <f aca="false">COUNTA('Spring Responses'!$B$2:$B$30)</f>
        <v>29</v>
      </c>
      <c r="C5" s="9" t="n">
        <f aca="false">IFERROR((COUNTIF('Spring Responses'!$B$2:$B$30,"Strongly agree")+COUNTIF('Spring Responses'!$B$2:$B$30,"Agree"))/B5,"")</f>
        <v>0.931034482758621</v>
      </c>
      <c r="D5" s="8" t="n">
        <f aca="false">COUNTA('Fall Responses'!$B$2:$B$32)</f>
        <v>31</v>
      </c>
      <c r="E5" s="9" t="n">
        <f aca="false">IFERROR((COUNTIF('Fall Responses'!$B$2:$B$32,"Strongly agree")+COUNTIF('Fall Responses'!$B$2:$B$32,"Agree"))/D5,"")</f>
        <v>0.935483870967742</v>
      </c>
      <c r="F5" s="10" t="n">
        <f aca="false">IFERROR(ROUND(E5*100,0)-ROUND(C5*100,0),"")</f>
        <v>1</v>
      </c>
    </row>
    <row r="6" customFormat="false" ht="15" hidden="false" customHeight="false" outlineLevel="0" collapsed="false">
      <c r="A6" s="7" t="s">
        <v>25</v>
      </c>
      <c r="B6" s="8" t="n">
        <f aca="false">COUNTA('Spring Responses'!$C$2:$C$30)</f>
        <v>29</v>
      </c>
      <c r="C6" s="9" t="n">
        <f aca="false">IFERROR((COUNTIF('Spring Responses'!$C$2:$C$30,"Strongly agree")+COUNTIF('Spring Responses'!$C$2:$C$30,"Agree"))/B6,"")</f>
        <v>0.827586206896552</v>
      </c>
      <c r="D6" s="8" t="n">
        <f aca="false">COUNTA('Fall Responses'!$C$2:$C$32)</f>
        <v>31</v>
      </c>
      <c r="E6" s="9" t="n">
        <f aca="false">IFERROR((COUNTIF('Fall Responses'!$C$2:$C$32,"Strongly agree")+COUNTIF('Fall Responses'!$C$2:$C$32,"Agree"))/D6,"")</f>
        <v>0.612903225806452</v>
      </c>
      <c r="F6" s="10" t="n">
        <f aca="false">IFERROR(ROUND(E6*100,0)-ROUND(C6*100,0),"")</f>
        <v>-22</v>
      </c>
    </row>
    <row r="7" customFormat="false" ht="15" hidden="false" customHeight="false" outlineLevel="0" collapsed="false">
      <c r="A7" s="7" t="s">
        <v>26</v>
      </c>
      <c r="B7" s="8" t="n">
        <f aca="false">COUNTA('Spring Responses'!$D$2:$D$30)</f>
        <v>29</v>
      </c>
      <c r="C7" s="9" t="n">
        <f aca="false">IFERROR((COUNTIF('Spring Responses'!$D$2:$D$30,"Strongly agree")+COUNTIF('Spring Responses'!$D$2:$D$30,"Agree"))/B7,"")</f>
        <v>0.620689655172414</v>
      </c>
      <c r="D7" s="8" t="n">
        <f aca="false">COUNTA('Fall Responses'!$D$2:$D$32)</f>
        <v>31</v>
      </c>
      <c r="E7" s="9" t="n">
        <f aca="false">IFERROR((COUNTIF('Fall Responses'!$D$2:$D$32,"Strongly agree")+COUNTIF('Fall Responses'!$D$2:$D$32,"Agree"))/D7,"")</f>
        <v>0.516129032258065</v>
      </c>
      <c r="F7" s="10" t="n">
        <f aca="false">IFERROR(ROUND(E7*100,0)-ROUND(C7*100,0),"")</f>
        <v>-10</v>
      </c>
    </row>
    <row r="8" customFormat="false" ht="15" hidden="false" customHeight="false" outlineLevel="0" collapsed="false">
      <c r="A8" s="7" t="s">
        <v>27</v>
      </c>
      <c r="B8" s="8" t="n">
        <f aca="false">COUNTA('Spring Responses'!$E$2:$E$30)</f>
        <v>29</v>
      </c>
      <c r="C8" s="9" t="n">
        <f aca="false">IFERROR((COUNTIF('Spring Responses'!$E$2:$E$30,"Strongly agree")+COUNTIF('Spring Responses'!$E$2:$E$30,"Agree"))/B8,"")</f>
        <v>0.689655172413793</v>
      </c>
      <c r="D8" s="8" t="n">
        <f aca="false">COUNTA('Fall Responses'!$E$2:$E$32)</f>
        <v>31</v>
      </c>
      <c r="E8" s="9" t="n">
        <f aca="false">IFERROR((COUNTIF('Fall Responses'!$E$2:$E$32,"Strongly agree")+COUNTIF('Fall Responses'!$E$2:$E$32,"Agree"))/D8,"")</f>
        <v>0.67741935483871</v>
      </c>
      <c r="F8" s="10" t="n">
        <f aca="false">IFERROR(ROUND(E8*100,0)-ROUND(C8*100,0),"")</f>
        <v>-1</v>
      </c>
    </row>
    <row r="9" customFormat="false" ht="23.85" hidden="false" customHeight="false" outlineLevel="0" collapsed="false">
      <c r="A9" s="7" t="s">
        <v>28</v>
      </c>
      <c r="B9" s="8" t="n">
        <f aca="false">COUNTA('Spring Responses'!$F$2:$F$30)</f>
        <v>29</v>
      </c>
      <c r="C9" s="9" t="n">
        <f aca="false">IFERROR((COUNTIF('Spring Responses'!$F$2:$F$30,"Strongly agree")+COUNTIF('Spring Responses'!$F$2:$F$30,"Agree"))/B9,"")</f>
        <v>0.724137931034483</v>
      </c>
      <c r="D9" s="8" t="n">
        <f aca="false">COUNTA('Fall Responses'!$F$2:$F$32)</f>
        <v>31</v>
      </c>
      <c r="E9" s="9" t="n">
        <f aca="false">IFERROR((COUNTIF('Fall Responses'!$F$2:$F$32,"Strongly agree")+COUNTIF('Fall Responses'!$F$2:$F$32,"Agree"))/D9,"")</f>
        <v>0.741935483870968</v>
      </c>
      <c r="F9" s="10" t="n">
        <f aca="false">IFERROR(ROUND(E9*100,0)-ROUND(C9*100,0),"")</f>
        <v>2</v>
      </c>
    </row>
    <row r="10" customFormat="false" ht="15" hidden="false" customHeight="false" outlineLevel="0" collapsed="false">
      <c r="A10" s="7" t="s">
        <v>29</v>
      </c>
      <c r="B10" s="8" t="n">
        <f aca="false">COUNTA('Spring Responses'!$G$2:$G$30)</f>
        <v>29</v>
      </c>
      <c r="C10" s="9" t="n">
        <f aca="false">IFERROR((COUNTIF('Spring Responses'!$G$2:$G$30,"Strongly agree")+COUNTIF('Spring Responses'!$G$2:$G$30,"Agree"))/B10,"")</f>
        <v>0.862068965517241</v>
      </c>
      <c r="D10" s="8" t="n">
        <f aca="false">COUNTA('Fall Responses'!$G$2:$G$32)</f>
        <v>31</v>
      </c>
      <c r="E10" s="9" t="n">
        <f aca="false">IFERROR((COUNTIF('Fall Responses'!$G$2:$G$32,"Strongly agree")+COUNTIF('Fall Responses'!$G$2:$G$32,"Agree"))/D10,"")</f>
        <v>0.870967741935484</v>
      </c>
      <c r="F10" s="10" t="n">
        <f aca="false">IFERROR(ROUND(E10*100,0)-ROUND(C10*100,0),"")</f>
        <v>1</v>
      </c>
    </row>
    <row r="11" customFormat="false" ht="15" hidden="false" customHeight="false" outlineLevel="0" collapsed="false">
      <c r="A11" s="7" t="s">
        <v>30</v>
      </c>
      <c r="B11" s="8" t="n">
        <f aca="false">COUNTA('Spring Responses'!$H$2:$H$30)</f>
        <v>29</v>
      </c>
      <c r="C11" s="9" t="n">
        <f aca="false">IFERROR((COUNTIF('Spring Responses'!$H$2:$H$30,"Strongly agree")+COUNTIF('Spring Responses'!$H$2:$H$30,"Agree"))/B11,"")</f>
        <v>0.758620689655172</v>
      </c>
      <c r="D11" s="8" t="n">
        <f aca="false">COUNTA('Fall Responses'!$H$2:$H$32)</f>
        <v>31</v>
      </c>
      <c r="E11" s="9" t="n">
        <f aca="false">IFERROR((COUNTIF('Fall Responses'!$H$2:$H$32,"Strongly agree")+COUNTIF('Fall Responses'!$H$2:$H$32,"Agree"))/D11,"")</f>
        <v>0.774193548387097</v>
      </c>
      <c r="F11" s="10" t="n">
        <f aca="false">IFERROR(ROUND(E11*100,0)-ROUND(C11*100,0),"")</f>
        <v>1</v>
      </c>
    </row>
    <row r="12" customFormat="false" ht="23.85" hidden="false" customHeight="false" outlineLevel="0" collapsed="false">
      <c r="A12" s="7" t="s">
        <v>31</v>
      </c>
      <c r="B12" s="8" t="n">
        <f aca="false">COUNTA('Spring Responses'!$I$2:$I$30)</f>
        <v>29</v>
      </c>
      <c r="C12" s="9" t="n">
        <f aca="false">IFERROR((COUNTIF('Spring Responses'!$I$2:$I$30,"Strongly agree")+COUNTIF('Spring Responses'!$I$2:$I$30,"Agree"))/B12,"")</f>
        <v>0.862068965517241</v>
      </c>
      <c r="D12" s="8" t="n">
        <f aca="false">COUNTA('Fall Responses'!$I$2:$I$32)</f>
        <v>31</v>
      </c>
      <c r="E12" s="9" t="n">
        <f aca="false">IFERROR((COUNTIF('Fall Responses'!$I$2:$I$32,"Strongly agree")+COUNTIF('Fall Responses'!$I$2:$I$32,"Agree"))/D12,"")</f>
        <v>0.774193548387097</v>
      </c>
      <c r="F12" s="10" t="n">
        <f aca="false">IFERROR(ROUND(E12*100,0)-ROUND(C12*100,0),"")</f>
        <v>-9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1"/>
    <col collapsed="false" customWidth="true" hidden="false" outlineLevel="0" max="4" min="3" style="0" width="9"/>
    <col collapsed="false" customWidth="true" hidden="false" outlineLevel="0" max="5" min="5" style="0" width="10"/>
    <col collapsed="false" customWidth="true" hidden="false" outlineLevel="0" max="7" min="6" style="0" width="11"/>
    <col collapsed="false" customWidth="true" hidden="false" outlineLevel="0" max="8" min="8" style="0" width="9"/>
    <col collapsed="false" customWidth="true" hidden="false" outlineLevel="0" max="10" min="9" style="0" width="11"/>
  </cols>
  <sheetData>
    <row r="1" customFormat="false" ht="17.35" hidden="false" customHeight="false" outlineLevel="0" collapsed="false">
      <c r="A1" s="1" t="s">
        <v>32</v>
      </c>
    </row>
    <row r="4" customFormat="false" ht="15" hidden="false" customHeight="false" outlineLevel="0" collapsed="false">
      <c r="A4" s="3" t="s">
        <v>33</v>
      </c>
    </row>
    <row r="5" customFormat="false" ht="23.85" hidden="false" customHeight="false" outlineLevel="0" collapsed="false">
      <c r="A5" s="6" t="s">
        <v>18</v>
      </c>
      <c r="B5" s="6" t="s">
        <v>34</v>
      </c>
      <c r="C5" s="6" t="s">
        <v>35</v>
      </c>
      <c r="D5" s="6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</row>
    <row r="6" customFormat="false" ht="15" hidden="false" customHeight="false" outlineLevel="0" collapsed="false">
      <c r="A6" s="7" t="s">
        <v>24</v>
      </c>
      <c r="B6" s="8" t="n">
        <f aca="false">COUNTIF('Spring Responses'!$B$2:$B$30,"Strongly agree")</f>
        <v>20</v>
      </c>
      <c r="C6" s="8" t="n">
        <f aca="false">COUNTIF('Spring Responses'!$B$2:$B$30,"Agree")</f>
        <v>7</v>
      </c>
      <c r="D6" s="8" t="n">
        <f aca="false">COUNTIF('Spring Responses'!$B$2:$B$30,"Neutral")</f>
        <v>1</v>
      </c>
      <c r="E6" s="8" t="n">
        <f aca="false">COUNTIF('Spring Responses'!$B$2:$B$30,"Disagree")</f>
        <v>1</v>
      </c>
      <c r="F6" s="8" t="n">
        <f aca="false">COUNTIF('Spring Responses'!$B$2:$B$30,"Strongly disagree")</f>
        <v>0</v>
      </c>
      <c r="G6" s="8" t="n">
        <f aca="false">SUM(B6:F6)</f>
        <v>29</v>
      </c>
      <c r="H6" s="9" t="n">
        <f aca="false">IFERROR((B6+C6)/G6,"")</f>
        <v>0.931034482758621</v>
      </c>
      <c r="I6" s="9" t="n">
        <f aca="false">IFERROR((E6+F6)/G6,"")</f>
        <v>0.0344827586206897</v>
      </c>
      <c r="J6" s="11" t="n">
        <f aca="false">IFERROR((5*B6+4*C6+3*D6+2*E6+1*F6)/G6,"")</f>
        <v>4.58620689655172</v>
      </c>
    </row>
    <row r="7" customFormat="false" ht="15" hidden="false" customHeight="false" outlineLevel="0" collapsed="false">
      <c r="A7" s="7" t="s">
        <v>25</v>
      </c>
      <c r="B7" s="8" t="n">
        <f aca="false">COUNTIF('Spring Responses'!$C$2:$C$30,"Strongly agree")</f>
        <v>12</v>
      </c>
      <c r="C7" s="8" t="n">
        <f aca="false">COUNTIF('Spring Responses'!$C$2:$C$30,"Agree")</f>
        <v>12</v>
      </c>
      <c r="D7" s="8" t="n">
        <f aca="false">COUNTIF('Spring Responses'!$C$2:$C$30,"Neutral")</f>
        <v>3</v>
      </c>
      <c r="E7" s="8" t="n">
        <f aca="false">COUNTIF('Spring Responses'!$C$2:$C$30,"Disagree")</f>
        <v>2</v>
      </c>
      <c r="F7" s="8" t="n">
        <f aca="false">COUNTIF('Spring Responses'!$C$2:$C$30,"Strongly disagree")</f>
        <v>0</v>
      </c>
      <c r="G7" s="8" t="n">
        <f aca="false">SUM(B7:F7)</f>
        <v>29</v>
      </c>
      <c r="H7" s="9" t="n">
        <f aca="false">IFERROR((B7+C7)/G7,"")</f>
        <v>0.827586206896552</v>
      </c>
      <c r="I7" s="9" t="n">
        <f aca="false">IFERROR((E7+F7)/G7,"")</f>
        <v>0.0689655172413793</v>
      </c>
      <c r="J7" s="11" t="n">
        <f aca="false">IFERROR((5*B7+4*C7+3*D7+2*E7+1*F7)/G7,"")</f>
        <v>4.17241379310345</v>
      </c>
    </row>
    <row r="8" customFormat="false" ht="15" hidden="false" customHeight="false" outlineLevel="0" collapsed="false">
      <c r="A8" s="7" t="s">
        <v>26</v>
      </c>
      <c r="B8" s="8" t="n">
        <f aca="false">COUNTIF('Spring Responses'!$D$2:$D$30,"Strongly agree")</f>
        <v>12</v>
      </c>
      <c r="C8" s="8" t="n">
        <f aca="false">COUNTIF('Spring Responses'!$D$2:$D$30,"Agree")</f>
        <v>6</v>
      </c>
      <c r="D8" s="8" t="n">
        <f aca="false">COUNTIF('Spring Responses'!$D$2:$D$30,"Neutral")</f>
        <v>3</v>
      </c>
      <c r="E8" s="8" t="n">
        <f aca="false">COUNTIF('Spring Responses'!$D$2:$D$30,"Disagree")</f>
        <v>4</v>
      </c>
      <c r="F8" s="8" t="n">
        <f aca="false">COUNTIF('Spring Responses'!$D$2:$D$30,"Strongly disagree")</f>
        <v>4</v>
      </c>
      <c r="G8" s="8" t="n">
        <f aca="false">SUM(B8:F8)</f>
        <v>29</v>
      </c>
      <c r="H8" s="9" t="n">
        <f aca="false">IFERROR((B8+C8)/G8,"")</f>
        <v>0.620689655172414</v>
      </c>
      <c r="I8" s="9" t="n">
        <f aca="false">IFERROR((E8+F8)/G8,"")</f>
        <v>0.275862068965517</v>
      </c>
      <c r="J8" s="11" t="n">
        <f aca="false">IFERROR((5*B8+4*C8+3*D8+2*E8+1*F8)/G8,"")</f>
        <v>3.62068965517241</v>
      </c>
    </row>
    <row r="9" customFormat="false" ht="15" hidden="false" customHeight="false" outlineLevel="0" collapsed="false">
      <c r="A9" s="7" t="s">
        <v>27</v>
      </c>
      <c r="B9" s="8" t="n">
        <f aca="false">COUNTIF('Spring Responses'!$E$2:$E$30,"Strongly agree")</f>
        <v>8</v>
      </c>
      <c r="C9" s="8" t="n">
        <f aca="false">COUNTIF('Spring Responses'!$E$2:$E$30,"Agree")</f>
        <v>12</v>
      </c>
      <c r="D9" s="8" t="n">
        <f aca="false">COUNTIF('Spring Responses'!$E$2:$E$30,"Neutral")</f>
        <v>5</v>
      </c>
      <c r="E9" s="8" t="n">
        <f aca="false">COUNTIF('Spring Responses'!$E$2:$E$30,"Disagree")</f>
        <v>3</v>
      </c>
      <c r="F9" s="8" t="n">
        <f aca="false">COUNTIF('Spring Responses'!$E$2:$E$30,"Strongly disagree")</f>
        <v>1</v>
      </c>
      <c r="G9" s="8" t="n">
        <f aca="false">SUM(B9:F9)</f>
        <v>29</v>
      </c>
      <c r="H9" s="9" t="n">
        <f aca="false">IFERROR((B9+C9)/G9,"")</f>
        <v>0.689655172413793</v>
      </c>
      <c r="I9" s="9" t="n">
        <f aca="false">IFERROR((E9+F9)/G9,"")</f>
        <v>0.137931034482759</v>
      </c>
      <c r="J9" s="11" t="n">
        <f aca="false">IFERROR((5*B9+4*C9+3*D9+2*E9+1*F9)/G9,"")</f>
        <v>3.79310344827586</v>
      </c>
    </row>
    <row r="10" customFormat="false" ht="23.85" hidden="false" customHeight="false" outlineLevel="0" collapsed="false">
      <c r="A10" s="7" t="s">
        <v>28</v>
      </c>
      <c r="B10" s="8" t="n">
        <f aca="false">COUNTIF('Spring Responses'!$F$2:$F$30,"Strongly agree")</f>
        <v>9</v>
      </c>
      <c r="C10" s="8" t="n">
        <f aca="false">COUNTIF('Spring Responses'!$F$2:$F$30,"Agree")</f>
        <v>12</v>
      </c>
      <c r="D10" s="8" t="n">
        <f aca="false">COUNTIF('Spring Responses'!$F$2:$F$30,"Neutral")</f>
        <v>5</v>
      </c>
      <c r="E10" s="8" t="n">
        <f aca="false">COUNTIF('Spring Responses'!$F$2:$F$30,"Disagree")</f>
        <v>2</v>
      </c>
      <c r="F10" s="8" t="n">
        <f aca="false">COUNTIF('Spring Responses'!$F$2:$F$30,"Strongly disagree")</f>
        <v>1</v>
      </c>
      <c r="G10" s="8" t="n">
        <f aca="false">SUM(B10:F10)</f>
        <v>29</v>
      </c>
      <c r="H10" s="9" t="n">
        <f aca="false">IFERROR((B10+C10)/G10,"")</f>
        <v>0.724137931034483</v>
      </c>
      <c r="I10" s="9" t="n">
        <f aca="false">IFERROR((E10+F10)/G10,"")</f>
        <v>0.103448275862069</v>
      </c>
      <c r="J10" s="11" t="n">
        <f aca="false">IFERROR((5*B10+4*C10+3*D10+2*E10+1*F10)/G10,"")</f>
        <v>3.89655172413793</v>
      </c>
    </row>
    <row r="11" customFormat="false" ht="15" hidden="false" customHeight="false" outlineLevel="0" collapsed="false">
      <c r="A11" s="7" t="s">
        <v>29</v>
      </c>
      <c r="B11" s="8" t="n">
        <f aca="false">COUNTIF('Spring Responses'!$G$2:$G$30,"Strongly agree")</f>
        <v>15</v>
      </c>
      <c r="C11" s="8" t="n">
        <f aca="false">COUNTIF('Spring Responses'!$G$2:$G$30,"Agree")</f>
        <v>10</v>
      </c>
      <c r="D11" s="8" t="n">
        <f aca="false">COUNTIF('Spring Responses'!$G$2:$G$30,"Neutral")</f>
        <v>3</v>
      </c>
      <c r="E11" s="8" t="n">
        <f aca="false">COUNTIF('Spring Responses'!$G$2:$G$30,"Disagree")</f>
        <v>1</v>
      </c>
      <c r="F11" s="8" t="n">
        <f aca="false">COUNTIF('Spring Responses'!$G$2:$G$30,"Strongly disagree")</f>
        <v>0</v>
      </c>
      <c r="G11" s="8" t="n">
        <f aca="false">SUM(B11:F11)</f>
        <v>29</v>
      </c>
      <c r="H11" s="9" t="n">
        <f aca="false">IFERROR((B11+C11)/G11,"")</f>
        <v>0.862068965517241</v>
      </c>
      <c r="I11" s="9" t="n">
        <f aca="false">IFERROR((E11+F11)/G11,"")</f>
        <v>0.0344827586206897</v>
      </c>
      <c r="J11" s="11" t="n">
        <f aca="false">IFERROR((5*B11+4*C11+3*D11+2*E11+1*F11)/G11,"")</f>
        <v>4.3448275862069</v>
      </c>
    </row>
    <row r="12" customFormat="false" ht="15" hidden="false" customHeight="false" outlineLevel="0" collapsed="false">
      <c r="A12" s="7" t="s">
        <v>30</v>
      </c>
      <c r="B12" s="8" t="n">
        <f aca="false">COUNTIF('Spring Responses'!$H$2:$H$30,"Strongly agree")</f>
        <v>10</v>
      </c>
      <c r="C12" s="8" t="n">
        <f aca="false">COUNTIF('Spring Responses'!$H$2:$H$30,"Agree")</f>
        <v>12</v>
      </c>
      <c r="D12" s="8" t="n">
        <f aca="false">COUNTIF('Spring Responses'!$H$2:$H$30,"Neutral")</f>
        <v>5</v>
      </c>
      <c r="E12" s="8" t="n">
        <f aca="false">COUNTIF('Spring Responses'!$H$2:$H$30,"Disagree")</f>
        <v>1</v>
      </c>
      <c r="F12" s="8" t="n">
        <f aca="false">COUNTIF('Spring Responses'!$H$2:$H$30,"Strongly disagree")</f>
        <v>1</v>
      </c>
      <c r="G12" s="8" t="n">
        <f aca="false">SUM(B12:F12)</f>
        <v>29</v>
      </c>
      <c r="H12" s="9" t="n">
        <f aca="false">IFERROR((B12+C12)/G12,"")</f>
        <v>0.758620689655172</v>
      </c>
      <c r="I12" s="9" t="n">
        <f aca="false">IFERROR((E12+F12)/G12,"")</f>
        <v>0.0689655172413793</v>
      </c>
      <c r="J12" s="11" t="n">
        <f aca="false">IFERROR((5*B12+4*C12+3*D12+2*E12+1*F12)/G12,"")</f>
        <v>4</v>
      </c>
    </row>
    <row r="13" customFormat="false" ht="23.85" hidden="false" customHeight="false" outlineLevel="0" collapsed="false">
      <c r="A13" s="7" t="s">
        <v>31</v>
      </c>
      <c r="B13" s="8" t="n">
        <f aca="false">COUNTIF('Spring Responses'!$I$2:$I$30,"Strongly agree")</f>
        <v>14</v>
      </c>
      <c r="C13" s="8" t="n">
        <f aca="false">COUNTIF('Spring Responses'!$I$2:$I$30,"Agree")</f>
        <v>11</v>
      </c>
      <c r="D13" s="8" t="n">
        <f aca="false">COUNTIF('Spring Responses'!$I$2:$I$30,"Neutral")</f>
        <v>2</v>
      </c>
      <c r="E13" s="8" t="n">
        <f aca="false">COUNTIF('Spring Responses'!$I$2:$I$30,"Disagree")</f>
        <v>2</v>
      </c>
      <c r="F13" s="8" t="n">
        <f aca="false">COUNTIF('Spring Responses'!$I$2:$I$30,"Strongly disagree")</f>
        <v>0</v>
      </c>
      <c r="G13" s="8" t="n">
        <f aca="false">SUM(B13:F13)</f>
        <v>29</v>
      </c>
      <c r="H13" s="9" t="n">
        <f aca="false">IFERROR((B13+C13)/G13,"")</f>
        <v>0.862068965517241</v>
      </c>
      <c r="I13" s="9" t="n">
        <f aca="false">IFERROR((E13+F13)/G13,"")</f>
        <v>0.0689655172413793</v>
      </c>
      <c r="J13" s="11" t="n">
        <f aca="false">IFERROR((5*B13+4*C13+3*D13+2*E13+1*F13)/G13,"")</f>
        <v>4.27586206896552</v>
      </c>
    </row>
    <row r="16" customFormat="false" ht="15" hidden="false" customHeight="false" outlineLevel="0" collapsed="false">
      <c r="A16" s="3" t="s">
        <v>43</v>
      </c>
    </row>
    <row r="17" customFormat="false" ht="23.85" hidden="false" customHeight="false" outlineLevel="0" collapsed="false">
      <c r="A17" s="6" t="s">
        <v>18</v>
      </c>
      <c r="B17" s="6" t="s">
        <v>34</v>
      </c>
      <c r="C17" s="6" t="s">
        <v>35</v>
      </c>
      <c r="D17" s="6" t="s">
        <v>36</v>
      </c>
      <c r="E17" s="6" t="s">
        <v>37</v>
      </c>
      <c r="F17" s="6" t="s">
        <v>38</v>
      </c>
      <c r="G17" s="6" t="s">
        <v>39</v>
      </c>
      <c r="H17" s="6" t="s">
        <v>40</v>
      </c>
      <c r="I17" s="6" t="s">
        <v>41</v>
      </c>
      <c r="J17" s="6" t="s">
        <v>42</v>
      </c>
    </row>
    <row r="18" customFormat="false" ht="15" hidden="false" customHeight="false" outlineLevel="0" collapsed="false">
      <c r="A18" s="7" t="s">
        <v>24</v>
      </c>
      <c r="B18" s="8" t="n">
        <f aca="false">COUNTIF('Fall Responses'!$B$2:$B$32,"Strongly agree")</f>
        <v>22</v>
      </c>
      <c r="C18" s="8" t="n">
        <f aca="false">COUNTIF('Fall Responses'!$B$2:$B$32,"Agree")</f>
        <v>7</v>
      </c>
      <c r="D18" s="8" t="n">
        <f aca="false">COUNTIF('Fall Responses'!$B$2:$B$32,"Neutral")</f>
        <v>1</v>
      </c>
      <c r="E18" s="8" t="n">
        <f aca="false">COUNTIF('Fall Responses'!$B$2:$B$32,"Disagree")</f>
        <v>1</v>
      </c>
      <c r="F18" s="8" t="n">
        <f aca="false">COUNTIF('Fall Responses'!$B$2:$B$32,"Strongly disagree")</f>
        <v>0</v>
      </c>
      <c r="G18" s="8" t="n">
        <f aca="false">SUM(B18:F18)</f>
        <v>31</v>
      </c>
      <c r="H18" s="9" t="n">
        <f aca="false">IFERROR((B18+C18)/G18,"")</f>
        <v>0.935483870967742</v>
      </c>
      <c r="I18" s="9" t="n">
        <f aca="false">IFERROR((E18+F18)/G18,"")</f>
        <v>0.032258064516129</v>
      </c>
      <c r="J18" s="11" t="n">
        <f aca="false">IFERROR((5*B18+4*C18+3*D18+2*E18+1*F18)/G18,"")</f>
        <v>4.61290322580645</v>
      </c>
    </row>
    <row r="19" customFormat="false" ht="15" hidden="false" customHeight="false" outlineLevel="0" collapsed="false">
      <c r="A19" s="7" t="s">
        <v>25</v>
      </c>
      <c r="B19" s="8" t="n">
        <f aca="false">COUNTIF('Fall Responses'!$C$2:$C$32,"Strongly agree")</f>
        <v>7</v>
      </c>
      <c r="C19" s="8" t="n">
        <f aca="false">COUNTIF('Fall Responses'!$C$2:$C$32,"Agree")</f>
        <v>12</v>
      </c>
      <c r="D19" s="8" t="n">
        <f aca="false">COUNTIF('Fall Responses'!$C$2:$C$32,"Neutral")</f>
        <v>5</v>
      </c>
      <c r="E19" s="8" t="n">
        <f aca="false">COUNTIF('Fall Responses'!$C$2:$C$32,"Disagree")</f>
        <v>5</v>
      </c>
      <c r="F19" s="8" t="n">
        <f aca="false">COUNTIF('Fall Responses'!$C$2:$C$32,"Strongly disagree")</f>
        <v>2</v>
      </c>
      <c r="G19" s="8" t="n">
        <f aca="false">SUM(B19:F19)</f>
        <v>31</v>
      </c>
      <c r="H19" s="9" t="n">
        <f aca="false">IFERROR((B19+C19)/G19,"")</f>
        <v>0.612903225806452</v>
      </c>
      <c r="I19" s="9" t="n">
        <f aca="false">IFERROR((E19+F19)/G19,"")</f>
        <v>0.225806451612903</v>
      </c>
      <c r="J19" s="11" t="n">
        <f aca="false">IFERROR((5*B19+4*C19+3*D19+2*E19+1*F19)/G19,"")</f>
        <v>3.54838709677419</v>
      </c>
    </row>
    <row r="20" customFormat="false" ht="15" hidden="false" customHeight="false" outlineLevel="0" collapsed="false">
      <c r="A20" s="7" t="s">
        <v>26</v>
      </c>
      <c r="B20" s="8" t="n">
        <f aca="false">COUNTIF('Fall Responses'!$D$2:$D$32,"Strongly agree")</f>
        <v>12</v>
      </c>
      <c r="C20" s="8" t="n">
        <f aca="false">COUNTIF('Fall Responses'!$D$2:$D$32,"Agree")</f>
        <v>4</v>
      </c>
      <c r="D20" s="8" t="n">
        <f aca="false">COUNTIF('Fall Responses'!$D$2:$D$32,"Neutral")</f>
        <v>2</v>
      </c>
      <c r="E20" s="8" t="n">
        <f aca="false">COUNTIF('Fall Responses'!$D$2:$D$32,"Disagree")</f>
        <v>4</v>
      </c>
      <c r="F20" s="8" t="n">
        <f aca="false">COUNTIF('Fall Responses'!$D$2:$D$32,"Strongly disagree")</f>
        <v>9</v>
      </c>
      <c r="G20" s="8" t="n">
        <f aca="false">SUM(B20:F20)</f>
        <v>31</v>
      </c>
      <c r="H20" s="9" t="n">
        <f aca="false">IFERROR((B20+C20)/G20,"")</f>
        <v>0.516129032258065</v>
      </c>
      <c r="I20" s="9" t="n">
        <f aca="false">IFERROR((E20+F20)/G20,"")</f>
        <v>0.419354838709677</v>
      </c>
      <c r="J20" s="11" t="n">
        <f aca="false">IFERROR((5*B20+4*C20+3*D20+2*E20+1*F20)/G20,"")</f>
        <v>3.19354838709677</v>
      </c>
    </row>
    <row r="21" customFormat="false" ht="15" hidden="false" customHeight="false" outlineLevel="0" collapsed="false">
      <c r="A21" s="7" t="s">
        <v>27</v>
      </c>
      <c r="B21" s="8" t="n">
        <f aca="false">COUNTIF('Fall Responses'!$E$2:$E$32,"Strongly agree")</f>
        <v>9</v>
      </c>
      <c r="C21" s="8" t="n">
        <f aca="false">COUNTIF('Fall Responses'!$E$2:$E$32,"Agree")</f>
        <v>12</v>
      </c>
      <c r="D21" s="8" t="n">
        <f aca="false">COUNTIF('Fall Responses'!$E$2:$E$32,"Neutral")</f>
        <v>4</v>
      </c>
      <c r="E21" s="8" t="n">
        <f aca="false">COUNTIF('Fall Responses'!$E$2:$E$32,"Disagree")</f>
        <v>4</v>
      </c>
      <c r="F21" s="8" t="n">
        <f aca="false">COUNTIF('Fall Responses'!$E$2:$E$32,"Strongly disagree")</f>
        <v>2</v>
      </c>
      <c r="G21" s="8" t="n">
        <f aca="false">SUM(B21:F21)</f>
        <v>31</v>
      </c>
      <c r="H21" s="9" t="n">
        <f aca="false">IFERROR((B21+C21)/G21,"")</f>
        <v>0.67741935483871</v>
      </c>
      <c r="I21" s="9" t="n">
        <f aca="false">IFERROR((E21+F21)/G21,"")</f>
        <v>0.193548387096774</v>
      </c>
      <c r="J21" s="11" t="n">
        <f aca="false">IFERROR((5*B21+4*C21+3*D21+2*E21+1*F21)/G21,"")</f>
        <v>3.70967741935484</v>
      </c>
    </row>
    <row r="22" customFormat="false" ht="23.85" hidden="false" customHeight="false" outlineLevel="0" collapsed="false">
      <c r="A22" s="7" t="s">
        <v>28</v>
      </c>
      <c r="B22" s="8" t="n">
        <f aca="false">COUNTIF('Fall Responses'!$F$2:$F$32,"Strongly agree")</f>
        <v>10</v>
      </c>
      <c r="C22" s="8" t="n">
        <f aca="false">COUNTIF('Fall Responses'!$F$2:$F$32,"Agree")</f>
        <v>13</v>
      </c>
      <c r="D22" s="8" t="n">
        <f aca="false">COUNTIF('Fall Responses'!$F$2:$F$32,"Neutral")</f>
        <v>5</v>
      </c>
      <c r="E22" s="8" t="n">
        <f aca="false">COUNTIF('Fall Responses'!$F$2:$F$32,"Disagree")</f>
        <v>2</v>
      </c>
      <c r="F22" s="8" t="n">
        <f aca="false">COUNTIF('Fall Responses'!$F$2:$F$32,"Strongly disagree")</f>
        <v>1</v>
      </c>
      <c r="G22" s="8" t="n">
        <f aca="false">SUM(B22:F22)</f>
        <v>31</v>
      </c>
      <c r="H22" s="9" t="n">
        <f aca="false">IFERROR((B22+C22)/G22,"")</f>
        <v>0.741935483870968</v>
      </c>
      <c r="I22" s="9" t="n">
        <f aca="false">IFERROR((E22+F22)/G22,"")</f>
        <v>0.0967741935483871</v>
      </c>
      <c r="J22" s="11" t="n">
        <f aca="false">IFERROR((5*B22+4*C22+3*D22+2*E22+1*F22)/G22,"")</f>
        <v>3.93548387096774</v>
      </c>
    </row>
    <row r="23" customFormat="false" ht="15" hidden="false" customHeight="false" outlineLevel="0" collapsed="false">
      <c r="A23" s="7" t="s">
        <v>29</v>
      </c>
      <c r="B23" s="8" t="n">
        <f aca="false">COUNTIF('Fall Responses'!$G$2:$G$32,"Strongly agree")</f>
        <v>16</v>
      </c>
      <c r="C23" s="8" t="n">
        <f aca="false">COUNTIF('Fall Responses'!$G$2:$G$32,"Agree")</f>
        <v>11</v>
      </c>
      <c r="D23" s="8" t="n">
        <f aca="false">COUNTIF('Fall Responses'!$G$2:$G$32,"Neutral")</f>
        <v>3</v>
      </c>
      <c r="E23" s="8" t="n">
        <f aca="false">COUNTIF('Fall Responses'!$G$2:$G$32,"Disagree")</f>
        <v>1</v>
      </c>
      <c r="F23" s="8" t="n">
        <f aca="false">COUNTIF('Fall Responses'!$G$2:$G$32,"Strongly disagree")</f>
        <v>0</v>
      </c>
      <c r="G23" s="8" t="n">
        <f aca="false">SUM(B23:F23)</f>
        <v>31</v>
      </c>
      <c r="H23" s="9" t="n">
        <f aca="false">IFERROR((B23+C23)/G23,"")</f>
        <v>0.870967741935484</v>
      </c>
      <c r="I23" s="9" t="n">
        <f aca="false">IFERROR((E23+F23)/G23,"")</f>
        <v>0.032258064516129</v>
      </c>
      <c r="J23" s="11" t="n">
        <f aca="false">IFERROR((5*B23+4*C23+3*D23+2*E23+1*F23)/G23,"")</f>
        <v>4.35483870967742</v>
      </c>
    </row>
    <row r="24" customFormat="false" ht="15" hidden="false" customHeight="false" outlineLevel="0" collapsed="false">
      <c r="A24" s="7" t="s">
        <v>30</v>
      </c>
      <c r="B24" s="8" t="n">
        <f aca="false">COUNTIF('Fall Responses'!$H$2:$H$32,"Strongly agree")</f>
        <v>11</v>
      </c>
      <c r="C24" s="8" t="n">
        <f aca="false">COUNTIF('Fall Responses'!$H$2:$H$32,"Agree")</f>
        <v>13</v>
      </c>
      <c r="D24" s="8" t="n">
        <f aca="false">COUNTIF('Fall Responses'!$H$2:$H$32,"Neutral")</f>
        <v>4</v>
      </c>
      <c r="E24" s="8" t="n">
        <f aca="false">COUNTIF('Fall Responses'!$H$2:$H$32,"Disagree")</f>
        <v>2</v>
      </c>
      <c r="F24" s="8" t="n">
        <f aca="false">COUNTIF('Fall Responses'!$H$2:$H$32,"Strongly disagree")</f>
        <v>1</v>
      </c>
      <c r="G24" s="8" t="n">
        <f aca="false">SUM(B24:F24)</f>
        <v>31</v>
      </c>
      <c r="H24" s="9" t="n">
        <f aca="false">IFERROR((B24+C24)/G24,"")</f>
        <v>0.774193548387097</v>
      </c>
      <c r="I24" s="9" t="n">
        <f aca="false">IFERROR((E24+F24)/G24,"")</f>
        <v>0.0967741935483871</v>
      </c>
      <c r="J24" s="11" t="n">
        <f aca="false">IFERROR((5*B24+4*C24+3*D24+2*E24+1*F24)/G24,"")</f>
        <v>4</v>
      </c>
    </row>
    <row r="25" customFormat="false" ht="23.85" hidden="false" customHeight="false" outlineLevel="0" collapsed="false">
      <c r="A25" s="7" t="s">
        <v>31</v>
      </c>
      <c r="B25" s="8" t="n">
        <f aca="false">COUNTIF('Fall Responses'!$I$2:$I$32,"Strongly agree")</f>
        <v>13</v>
      </c>
      <c r="C25" s="8" t="n">
        <f aca="false">COUNTIF('Fall Responses'!$I$2:$I$32,"Agree")</f>
        <v>11</v>
      </c>
      <c r="D25" s="8" t="n">
        <f aca="false">COUNTIF('Fall Responses'!$I$2:$I$32,"Neutral")</f>
        <v>4</v>
      </c>
      <c r="E25" s="8" t="n">
        <f aca="false">COUNTIF('Fall Responses'!$I$2:$I$32,"Disagree")</f>
        <v>2</v>
      </c>
      <c r="F25" s="8" t="n">
        <f aca="false">COUNTIF('Fall Responses'!$I$2:$I$32,"Strongly disagree")</f>
        <v>1</v>
      </c>
      <c r="G25" s="8" t="n">
        <f aca="false">SUM(B25:F25)</f>
        <v>31</v>
      </c>
      <c r="H25" s="9" t="n">
        <f aca="false">IFERROR((B25+C25)/G25,"")</f>
        <v>0.774193548387097</v>
      </c>
      <c r="I25" s="9" t="n">
        <f aca="false">IFERROR((E25+F25)/G25,"")</f>
        <v>0.0967741935483871</v>
      </c>
      <c r="J25" s="11" t="n">
        <f aca="false">IFERROR((5*B25+4*C25+3*D25+2*E25+1*F25)/G25,"")</f>
        <v>4.06451612903226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4"/>
  </cols>
  <sheetData>
    <row r="1" customFormat="false" ht="17.35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4" customFormat="false" ht="15" hidden="false" customHeight="false" outlineLevel="0" collapsed="false">
      <c r="A4" s="3" t="s">
        <v>33</v>
      </c>
    </row>
    <row r="5" customFormat="false" ht="15" hidden="false" customHeight="false" outlineLevel="0" collapsed="false">
      <c r="A5" s="6" t="s">
        <v>46</v>
      </c>
      <c r="B5" s="6" t="s">
        <v>47</v>
      </c>
      <c r="C5" s="6" t="s">
        <v>39</v>
      </c>
      <c r="D5" s="6" t="s">
        <v>48</v>
      </c>
    </row>
    <row r="6" customFormat="false" ht="15" hidden="false" customHeight="false" outlineLevel="0" collapsed="false">
      <c r="A6" s="8" t="s">
        <v>49</v>
      </c>
      <c r="B6" s="12" t="n">
        <v>55</v>
      </c>
      <c r="C6" s="8" t="n">
        <f aca="false">COUNTA('Spring Responses'!$A$2:$A$30)</f>
        <v>29</v>
      </c>
      <c r="D6" s="9" t="n">
        <f aca="false">IFERROR(C6/B6,"")</f>
        <v>0.527272727272727</v>
      </c>
    </row>
    <row r="7" customFormat="false" ht="15" hidden="false" customHeight="false" outlineLevel="0" collapsed="false">
      <c r="A7" s="8" t="s">
        <v>50</v>
      </c>
      <c r="B7" s="12" t="n">
        <v>15</v>
      </c>
      <c r="C7" s="8" t="n">
        <f aca="false">COUNTIF('Spring Responses'!$K$2:$K$30,"X")</f>
        <v>4</v>
      </c>
      <c r="D7" s="9" t="n">
        <f aca="false">IFERROR(C7/B7,"")</f>
        <v>0.266666666666667</v>
      </c>
    </row>
    <row r="8" customFormat="false" ht="15" hidden="false" customHeight="false" outlineLevel="0" collapsed="false">
      <c r="A8" s="8" t="s">
        <v>51</v>
      </c>
      <c r="B8" s="12" t="n">
        <v>28</v>
      </c>
      <c r="C8" s="8" t="n">
        <f aca="false">COUNTIF('Spring Responses'!$L$2:$L$30,"X")</f>
        <v>17</v>
      </c>
      <c r="D8" s="9" t="n">
        <f aca="false">IFERROR(C8/B8,"")</f>
        <v>0.607142857142857</v>
      </c>
    </row>
    <row r="9" customFormat="false" ht="15" hidden="false" customHeight="false" outlineLevel="0" collapsed="false">
      <c r="A9" s="8" t="s">
        <v>52</v>
      </c>
      <c r="B9" s="12" t="n">
        <v>14</v>
      </c>
      <c r="C9" s="8" t="n">
        <f aca="false">COUNTIF('Spring Responses'!$M$2:$M$30,"X")</f>
        <v>9</v>
      </c>
      <c r="D9" s="9" t="n">
        <f aca="false">IFERROR(C9/B9,"")</f>
        <v>0.642857142857143</v>
      </c>
    </row>
    <row r="10" customFormat="false" ht="15" hidden="false" customHeight="false" outlineLevel="0" collapsed="false">
      <c r="A10" s="8" t="s">
        <v>53</v>
      </c>
      <c r="B10" s="12" t="n">
        <v>19</v>
      </c>
      <c r="C10" s="8" t="n">
        <f aca="false">COUNTIF('Spring Responses'!$N$2:$N$30,"Yes")</f>
        <v>5</v>
      </c>
      <c r="D10" s="9" t="n">
        <f aca="false">IFERROR(C10/B10,"")</f>
        <v>0.263157894736842</v>
      </c>
    </row>
    <row r="11" customFormat="false" ht="15" hidden="false" customHeight="false" outlineLevel="0" collapsed="false">
      <c r="A11" s="8" t="s">
        <v>54</v>
      </c>
      <c r="B11" s="12" t="n">
        <v>36</v>
      </c>
      <c r="C11" s="8" t="n">
        <f aca="false">COUNTIF('Spring Responses'!$N$2:$N$30,"No")</f>
        <v>21</v>
      </c>
      <c r="D11" s="9" t="n">
        <f aca="false">IFERROR(C11/B11,"")</f>
        <v>0.583333333333333</v>
      </c>
    </row>
    <row r="12" customFormat="false" ht="15" hidden="false" customHeight="false" outlineLevel="0" collapsed="false">
      <c r="A12" s="8" t="s">
        <v>55</v>
      </c>
      <c r="B12" s="8" t="s">
        <v>56</v>
      </c>
      <c r="C12" s="8" t="n">
        <f aca="false">COUNTIF('Spring Responses'!$N$2:$N$30,"Prefer not to say")</f>
        <v>3</v>
      </c>
      <c r="D12" s="9" t="s">
        <v>56</v>
      </c>
    </row>
    <row r="15" customFormat="false" ht="15" hidden="false" customHeight="false" outlineLevel="0" collapsed="false">
      <c r="A15" s="3" t="s">
        <v>43</v>
      </c>
    </row>
    <row r="16" customFormat="false" ht="15" hidden="false" customHeight="false" outlineLevel="0" collapsed="false">
      <c r="A16" s="6" t="s">
        <v>46</v>
      </c>
      <c r="B16" s="6" t="s">
        <v>47</v>
      </c>
      <c r="C16" s="6" t="s">
        <v>39</v>
      </c>
      <c r="D16" s="6" t="s">
        <v>48</v>
      </c>
    </row>
    <row r="17" customFormat="false" ht="15" hidden="false" customHeight="false" outlineLevel="0" collapsed="false">
      <c r="A17" s="8" t="s">
        <v>49</v>
      </c>
      <c r="B17" s="12" t="n">
        <v>56</v>
      </c>
      <c r="C17" s="8" t="n">
        <f aca="false">COUNTA('Fall Responses'!$A$2:$A$32)</f>
        <v>31</v>
      </c>
      <c r="D17" s="9" t="n">
        <f aca="false">IFERROR(C17/B17,"")</f>
        <v>0.553571428571429</v>
      </c>
    </row>
    <row r="18" customFormat="false" ht="15" hidden="false" customHeight="false" outlineLevel="0" collapsed="false">
      <c r="A18" s="8" t="s">
        <v>50</v>
      </c>
      <c r="B18" s="12" t="n">
        <v>16</v>
      </c>
      <c r="C18" s="8" t="n">
        <f aca="false">COUNTIF('Fall Responses'!$K$2:$K$32,"X")</f>
        <v>4</v>
      </c>
      <c r="D18" s="9" t="n">
        <f aca="false">IFERROR(C18/B18,"")</f>
        <v>0.25</v>
      </c>
    </row>
    <row r="19" customFormat="false" ht="15" hidden="false" customHeight="false" outlineLevel="0" collapsed="false">
      <c r="A19" s="8" t="s">
        <v>51</v>
      </c>
      <c r="B19" s="12" t="n">
        <v>29</v>
      </c>
      <c r="C19" s="8" t="n">
        <f aca="false">COUNTIF('Fall Responses'!$L$2:$L$32,"X")</f>
        <v>18</v>
      </c>
      <c r="D19" s="9" t="n">
        <f aca="false">IFERROR(C19/B19,"")</f>
        <v>0.620689655172414</v>
      </c>
    </row>
    <row r="20" customFormat="false" ht="15" hidden="false" customHeight="false" outlineLevel="0" collapsed="false">
      <c r="A20" s="8" t="s">
        <v>52</v>
      </c>
      <c r="B20" s="12" t="n">
        <v>14</v>
      </c>
      <c r="C20" s="8" t="n">
        <f aca="false">COUNTIF('Fall Responses'!$M$2:$M$32,"X")</f>
        <v>10</v>
      </c>
      <c r="D20" s="9" t="n">
        <f aca="false">IFERROR(C20/B20,"")</f>
        <v>0.714285714285714</v>
      </c>
    </row>
    <row r="21" customFormat="false" ht="15" hidden="false" customHeight="false" outlineLevel="0" collapsed="false">
      <c r="A21" s="8" t="s">
        <v>53</v>
      </c>
      <c r="B21" s="12" t="n">
        <v>20</v>
      </c>
      <c r="C21" s="8" t="n">
        <f aca="false">COUNTIF('Fall Responses'!$N$2:$N$32,"Yes")</f>
        <v>6</v>
      </c>
      <c r="D21" s="9" t="n">
        <f aca="false">IFERROR(C21/B21,"")</f>
        <v>0.3</v>
      </c>
    </row>
    <row r="22" customFormat="false" ht="15" hidden="false" customHeight="false" outlineLevel="0" collapsed="false">
      <c r="A22" s="8" t="s">
        <v>54</v>
      </c>
      <c r="B22" s="12" t="n">
        <v>36</v>
      </c>
      <c r="C22" s="8" t="n">
        <f aca="false">COUNTIF('Fall Responses'!$N$2:$N$32,"No")</f>
        <v>22</v>
      </c>
      <c r="D22" s="9" t="n">
        <f aca="false">IFERROR(C22/B22,"")</f>
        <v>0.611111111111111</v>
      </c>
    </row>
    <row r="23" customFormat="false" ht="15" hidden="false" customHeight="false" outlineLevel="0" collapsed="false">
      <c r="A23" s="8" t="s">
        <v>55</v>
      </c>
      <c r="B23" s="8" t="s">
        <v>56</v>
      </c>
      <c r="C23" s="8" t="n">
        <f aca="false">COUNTIF('Fall Responses'!$N$2:$N$32,"Prefer not to say")</f>
        <v>3</v>
      </c>
      <c r="D23" s="9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9"/>
    <col collapsed="false" customWidth="true" hidden="false" outlineLevel="0" max="9" min="9" style="0" width="11"/>
  </cols>
  <sheetData>
    <row r="1" customFormat="false" ht="17.35" hidden="false" customHeight="false" outlineLevel="0" collapsed="false">
      <c r="A1" s="1" t="s">
        <v>57</v>
      </c>
    </row>
    <row r="2" customFormat="false" ht="15" hidden="false" customHeight="false" outlineLevel="0" collapsed="false">
      <c r="A2" s="2" t="s">
        <v>58</v>
      </c>
    </row>
    <row r="4" customFormat="false" ht="15" hidden="false" customHeight="false" outlineLevel="0" collapsed="false">
      <c r="A4" s="3" t="s">
        <v>59</v>
      </c>
    </row>
    <row r="5" customFormat="false" ht="23.85" hidden="false" customHeight="false" outlineLevel="0" collapsed="false">
      <c r="A5" s="6" t="s">
        <v>60</v>
      </c>
      <c r="B5" s="6" t="s">
        <v>61</v>
      </c>
      <c r="C5" s="6" t="s">
        <v>62</v>
      </c>
      <c r="D5" s="6" t="s">
        <v>63</v>
      </c>
    </row>
    <row r="6" customFormat="false" ht="15" hidden="false" customHeight="false" outlineLevel="0" collapsed="false">
      <c r="A6" s="13" t="s">
        <v>39</v>
      </c>
      <c r="B6" s="13" t="n">
        <f aca="false">COUNTIF('Spring Responses'!$K$2:$K$30,"X")</f>
        <v>4</v>
      </c>
      <c r="C6" s="13" t="n">
        <f aca="false">COUNTIF('Spring Responses'!$L$2:$L$30,"X")</f>
        <v>17</v>
      </c>
      <c r="D6" s="13" t="n">
        <f aca="false">COUNTIF('Spring Responses'!$M$2:$M$30,"X")</f>
        <v>9</v>
      </c>
    </row>
    <row r="7" customFormat="false" ht="15" hidden="false" customHeight="false" outlineLevel="0" collapsed="false">
      <c r="A7" s="8" t="s">
        <v>64</v>
      </c>
      <c r="B7" s="9" t="n">
        <f aca="false">IFERROR((COUNTIFS('Spring Responses'!$K$2:$K$30,"X",'Spring Responses'!$B$2:$B$30,"Strongly agree")+COUNTIFS('Spring Responses'!$K$2:$K$30,"X",'Spring Responses'!$B$2:$B$30,"Agree"))/COUNTIF('Spring Responses'!$K$2:$K$30,"X"),"")</f>
        <v>1</v>
      </c>
      <c r="C7" s="9" t="n">
        <f aca="false">IFERROR((COUNTIFS('Spring Responses'!$L$2:$L$30,"X",'Spring Responses'!$B$2:$B$30,"Strongly agree")+COUNTIFS('Spring Responses'!$L$2:$L$30,"X",'Spring Responses'!$B$2:$B$30,"Agree"))/COUNTIF('Spring Responses'!$L$2:$L$30,"X"),"")</f>
        <v>0.882352941176471</v>
      </c>
      <c r="D7" s="9" t="n">
        <f aca="false">IFERROR((COUNTIFS('Spring Responses'!$M$2:$M$30,"X",'Spring Responses'!$B$2:$B$30,"Strongly agree")+COUNTIFS('Spring Responses'!$M$2:$M$30,"X",'Spring Responses'!$B$2:$B$30,"Agree"))/COUNTIF('Spring Responses'!$M$2:$M$30,"X"),"")</f>
        <v>1</v>
      </c>
    </row>
    <row r="8" customFormat="false" ht="15" hidden="false" customHeight="false" outlineLevel="0" collapsed="false">
      <c r="A8" s="8" t="s">
        <v>65</v>
      </c>
      <c r="B8" s="9" t="n">
        <f aca="false">IFERROR((COUNTIFS('Spring Responses'!$K$2:$K$30,"X",'Spring Responses'!$C$2:$C$30,"Strongly agree")+COUNTIFS('Spring Responses'!$K$2:$K$30,"X",'Spring Responses'!$C$2:$C$30,"Agree"))/COUNTIF('Spring Responses'!$K$2:$K$30,"X"),"")</f>
        <v>1</v>
      </c>
      <c r="C8" s="9" t="n">
        <f aca="false">IFERROR((COUNTIFS('Spring Responses'!$L$2:$L$30,"X",'Spring Responses'!$C$2:$C$30,"Strongly agree")+COUNTIFS('Spring Responses'!$L$2:$L$30,"X",'Spring Responses'!$C$2:$C$30,"Agree"))/COUNTIF('Spring Responses'!$L$2:$L$30,"X"),"")</f>
        <v>0.705882352941177</v>
      </c>
      <c r="D8" s="9" t="n">
        <f aca="false">IFERROR((COUNTIFS('Spring Responses'!$M$2:$M$30,"X",'Spring Responses'!$C$2:$C$30,"Strongly agree")+COUNTIFS('Spring Responses'!$M$2:$M$30,"X",'Spring Responses'!$C$2:$C$30,"Agree"))/COUNTIF('Spring Responses'!$M$2:$M$30,"X"),"")</f>
        <v>0.888888888888889</v>
      </c>
    </row>
    <row r="9" customFormat="false" ht="15" hidden="false" customHeight="false" outlineLevel="0" collapsed="false">
      <c r="A9" s="8" t="s">
        <v>66</v>
      </c>
      <c r="B9" s="9" t="n">
        <f aca="false">IFERROR((COUNTIFS('Spring Responses'!$K$2:$K$30,"X",'Spring Responses'!$D$2:$D$30,"Strongly agree")+COUNTIFS('Spring Responses'!$K$2:$K$30,"X",'Spring Responses'!$D$2:$D$30,"Agree"))/COUNTIF('Spring Responses'!$K$2:$K$30,"X"),"")</f>
        <v>0.75</v>
      </c>
      <c r="C9" s="9" t="n">
        <f aca="false">IFERROR((COUNTIFS('Spring Responses'!$L$2:$L$30,"X",'Spring Responses'!$D$2:$D$30,"Strongly agree")+COUNTIFS('Spring Responses'!$L$2:$L$30,"X",'Spring Responses'!$D$2:$D$30,"Agree"))/COUNTIF('Spring Responses'!$L$2:$L$30,"X"),"")</f>
        <v>0.823529411764706</v>
      </c>
      <c r="D9" s="9" t="n">
        <f aca="false">IFERROR((COUNTIFS('Spring Responses'!$M$2:$M$30,"X",'Spring Responses'!$D$2:$D$30,"Strongly agree")+COUNTIFS('Spring Responses'!$M$2:$M$30,"X",'Spring Responses'!$D$2:$D$30,"Agree"))/COUNTIF('Spring Responses'!$M$2:$M$30,"X"),"")</f>
        <v>0.222222222222222</v>
      </c>
    </row>
    <row r="10" customFormat="false" ht="15" hidden="false" customHeight="false" outlineLevel="0" collapsed="false">
      <c r="A10" s="8" t="s">
        <v>67</v>
      </c>
      <c r="B10" s="9" t="n">
        <f aca="false">IFERROR((COUNTIFS('Spring Responses'!$K$2:$K$30,"X",'Spring Responses'!$E$2:$E$30,"Strongly agree")+COUNTIFS('Spring Responses'!$K$2:$K$30,"X",'Spring Responses'!$E$2:$E$30,"Agree"))/COUNTIF('Spring Responses'!$K$2:$K$30,"X"),"")</f>
        <v>0.75</v>
      </c>
      <c r="C10" s="9" t="n">
        <f aca="false">IFERROR((COUNTIFS('Spring Responses'!$L$2:$L$30,"X",'Spring Responses'!$E$2:$E$30,"Strongly agree")+COUNTIFS('Spring Responses'!$L$2:$L$30,"X",'Spring Responses'!$E$2:$E$30,"Agree"))/COUNTIF('Spring Responses'!$L$2:$L$30,"X"),"")</f>
        <v>0.588235294117647</v>
      </c>
      <c r="D10" s="9" t="n">
        <f aca="false">IFERROR((COUNTIFS('Spring Responses'!$M$2:$M$30,"X",'Spring Responses'!$E$2:$E$30,"Strongly agree")+COUNTIFS('Spring Responses'!$M$2:$M$30,"X",'Spring Responses'!$E$2:$E$30,"Agree"))/COUNTIF('Spring Responses'!$M$2:$M$30,"X"),"")</f>
        <v>0.888888888888889</v>
      </c>
    </row>
    <row r="11" customFormat="false" ht="15" hidden="false" customHeight="false" outlineLevel="0" collapsed="false">
      <c r="A11" s="8" t="s">
        <v>68</v>
      </c>
      <c r="B11" s="9" t="n">
        <f aca="false">IFERROR((COUNTIFS('Spring Responses'!$K$2:$K$30,"X",'Spring Responses'!$F$2:$F$30,"Strongly agree")+COUNTIFS('Spring Responses'!$K$2:$K$30,"X",'Spring Responses'!$F$2:$F$30,"Agree"))/COUNTIF('Spring Responses'!$K$2:$K$30,"X"),"")</f>
        <v>0.5</v>
      </c>
      <c r="C11" s="9" t="n">
        <f aca="false">IFERROR((COUNTIFS('Spring Responses'!$L$2:$L$30,"X",'Spring Responses'!$F$2:$F$30,"Strongly agree")+COUNTIFS('Spring Responses'!$L$2:$L$30,"X",'Spring Responses'!$F$2:$F$30,"Agree"))/COUNTIF('Spring Responses'!$L$2:$L$30,"X"),"")</f>
        <v>0.764705882352941</v>
      </c>
      <c r="D11" s="9" t="n">
        <f aca="false">IFERROR((COUNTIFS('Spring Responses'!$M$2:$M$30,"X",'Spring Responses'!$F$2:$F$30,"Strongly agree")+COUNTIFS('Spring Responses'!$M$2:$M$30,"X",'Spring Responses'!$F$2:$F$30,"Agree"))/COUNTIF('Spring Responses'!$M$2:$M$30,"X"),"")</f>
        <v>0.777777777777778</v>
      </c>
    </row>
    <row r="12" customFormat="false" ht="15" hidden="false" customHeight="false" outlineLevel="0" collapsed="false">
      <c r="A12" s="8" t="s">
        <v>69</v>
      </c>
      <c r="B12" s="9" t="n">
        <f aca="false">IFERROR((COUNTIFS('Spring Responses'!$K$2:$K$30,"X",'Spring Responses'!$G$2:$G$30,"Strongly agree")+COUNTIFS('Spring Responses'!$K$2:$K$30,"X",'Spring Responses'!$G$2:$G$30,"Agree"))/COUNTIF('Spring Responses'!$K$2:$K$30,"X"),"")</f>
        <v>0.5</v>
      </c>
      <c r="C12" s="9" t="n">
        <f aca="false">IFERROR((COUNTIFS('Spring Responses'!$L$2:$L$30,"X",'Spring Responses'!$G$2:$G$30,"Strongly agree")+COUNTIFS('Spring Responses'!$L$2:$L$30,"X",'Spring Responses'!$G$2:$G$30,"Agree"))/COUNTIF('Spring Responses'!$L$2:$L$30,"X"),"")</f>
        <v>0.941176470588235</v>
      </c>
      <c r="D12" s="9" t="n">
        <f aca="false">IFERROR((COUNTIFS('Spring Responses'!$M$2:$M$30,"X",'Spring Responses'!$G$2:$G$30,"Strongly agree")+COUNTIFS('Spring Responses'!$M$2:$M$30,"X",'Spring Responses'!$G$2:$G$30,"Agree"))/COUNTIF('Spring Responses'!$M$2:$M$30,"X"),"")</f>
        <v>0.888888888888889</v>
      </c>
    </row>
    <row r="13" customFormat="false" ht="15" hidden="false" customHeight="false" outlineLevel="0" collapsed="false">
      <c r="A13" s="8" t="s">
        <v>70</v>
      </c>
      <c r="B13" s="9" t="n">
        <f aca="false">IFERROR((COUNTIFS('Spring Responses'!$K$2:$K$30,"X",'Spring Responses'!$H$2:$H$30,"Strongly agree")+COUNTIFS('Spring Responses'!$K$2:$K$30,"X",'Spring Responses'!$H$2:$H$30,"Agree"))/COUNTIF('Spring Responses'!$K$2:$K$30,"X"),"")</f>
        <v>1</v>
      </c>
      <c r="C13" s="9" t="n">
        <f aca="false">IFERROR((COUNTIFS('Spring Responses'!$L$2:$L$30,"X",'Spring Responses'!$H$2:$H$30,"Strongly agree")+COUNTIFS('Spring Responses'!$L$2:$L$30,"X",'Spring Responses'!$H$2:$H$30,"Agree"))/COUNTIF('Spring Responses'!$L$2:$L$30,"X"),"")</f>
        <v>0.705882352941177</v>
      </c>
      <c r="D13" s="9" t="n">
        <f aca="false">IFERROR((COUNTIFS('Spring Responses'!$M$2:$M$30,"X",'Spring Responses'!$H$2:$H$30,"Strongly agree")+COUNTIFS('Spring Responses'!$M$2:$M$30,"X",'Spring Responses'!$H$2:$H$30,"Agree"))/COUNTIF('Spring Responses'!$M$2:$M$30,"X"),"")</f>
        <v>0.666666666666667</v>
      </c>
    </row>
    <row r="14" customFormat="false" ht="15" hidden="false" customHeight="false" outlineLevel="0" collapsed="false">
      <c r="A14" s="8" t="s">
        <v>71</v>
      </c>
      <c r="B14" s="9" t="n">
        <f aca="false">IFERROR((COUNTIFS('Spring Responses'!$K$2:$K$30,"X",'Spring Responses'!$I$2:$I$30,"Strongly agree")+COUNTIFS('Spring Responses'!$K$2:$K$30,"X",'Spring Responses'!$I$2:$I$30,"Agree"))/COUNTIF('Spring Responses'!$K$2:$K$30,"X"),"")</f>
        <v>1</v>
      </c>
      <c r="C14" s="9" t="n">
        <f aca="false">IFERROR((COUNTIFS('Spring Responses'!$L$2:$L$30,"X",'Spring Responses'!$I$2:$I$30,"Strongly agree")+COUNTIFS('Spring Responses'!$L$2:$L$30,"X",'Spring Responses'!$I$2:$I$30,"Agree"))/COUNTIF('Spring Responses'!$L$2:$L$30,"X"),"")</f>
        <v>0.823529411764706</v>
      </c>
      <c r="D14" s="9" t="n">
        <f aca="false">IFERROR((COUNTIFS('Spring Responses'!$M$2:$M$30,"X",'Spring Responses'!$I$2:$I$30,"Strongly agree")+COUNTIFS('Spring Responses'!$M$2:$M$30,"X",'Spring Responses'!$I$2:$I$30,"Agree"))/COUNTIF('Spring Responses'!$M$2:$M$30,"X"),"")</f>
        <v>0.888888888888889</v>
      </c>
    </row>
    <row r="17" customFormat="false" ht="15" hidden="false" customHeight="false" outlineLevel="0" collapsed="false">
      <c r="A17" s="3" t="s">
        <v>72</v>
      </c>
    </row>
    <row r="18" customFormat="false" ht="23.85" hidden="false" customHeight="false" outlineLevel="0" collapsed="false">
      <c r="A18" s="6" t="s">
        <v>60</v>
      </c>
      <c r="B18" s="6" t="s">
        <v>61</v>
      </c>
      <c r="C18" s="6" t="s">
        <v>62</v>
      </c>
      <c r="D18" s="6" t="s">
        <v>63</v>
      </c>
    </row>
    <row r="19" customFormat="false" ht="15" hidden="false" customHeight="false" outlineLevel="0" collapsed="false">
      <c r="A19" s="13" t="s">
        <v>39</v>
      </c>
      <c r="B19" s="13" t="n">
        <f aca="false">COUNTIF('Fall Responses'!$K$2:$K$32,"X")</f>
        <v>4</v>
      </c>
      <c r="C19" s="13" t="n">
        <f aca="false">COUNTIF('Fall Responses'!$L$2:$L$32,"X")</f>
        <v>18</v>
      </c>
      <c r="D19" s="13" t="n">
        <f aca="false">COUNTIF('Fall Responses'!$M$2:$M$32,"X")</f>
        <v>10</v>
      </c>
    </row>
    <row r="20" customFormat="false" ht="15" hidden="false" customHeight="false" outlineLevel="0" collapsed="false">
      <c r="A20" s="8" t="s">
        <v>64</v>
      </c>
      <c r="B20" s="9" t="n">
        <f aca="false">IFERROR((COUNTIFS('Fall Responses'!$K$2:$K$32,"X",'Fall Responses'!$B$2:$B$32,"Strongly agree")+COUNTIFS('Fall Responses'!$K$2:$K$32,"X",'Fall Responses'!$B$2:$B$32,"Agree"))/COUNTIF('Fall Responses'!$K$2:$K$32,"X"),"")</f>
        <v>1</v>
      </c>
      <c r="C20" s="9" t="n">
        <f aca="false">IFERROR((COUNTIFS('Fall Responses'!$L$2:$L$32,"X",'Fall Responses'!$B$2:$B$32,"Strongly agree")+COUNTIFS('Fall Responses'!$L$2:$L$32,"X",'Fall Responses'!$B$2:$B$32,"Agree"))/COUNTIF('Fall Responses'!$L$2:$L$32,"X"),"")</f>
        <v>0.888888888888889</v>
      </c>
      <c r="D20" s="9" t="n">
        <f aca="false">IFERROR((COUNTIFS('Fall Responses'!$M$2:$M$32,"X",'Fall Responses'!$B$2:$B$32,"Strongly agree")+COUNTIFS('Fall Responses'!$M$2:$M$32,"X",'Fall Responses'!$B$2:$B$32,"Agree"))/COUNTIF('Fall Responses'!$M$2:$M$32,"X"),"")</f>
        <v>1</v>
      </c>
    </row>
    <row r="21" customFormat="false" ht="15" hidden="false" customHeight="false" outlineLevel="0" collapsed="false">
      <c r="A21" s="8" t="s">
        <v>65</v>
      </c>
      <c r="B21" s="9" t="n">
        <f aca="false">IFERROR((COUNTIFS('Fall Responses'!$K$2:$K$32,"X",'Fall Responses'!$C$2:$C$32,"Strongly agree")+COUNTIFS('Fall Responses'!$K$2:$K$32,"X",'Fall Responses'!$C$2:$C$32,"Agree"))/COUNTIF('Fall Responses'!$K$2:$K$32,"X"),"")</f>
        <v>0.25</v>
      </c>
      <c r="C21" s="9" t="n">
        <f aca="false">IFERROR((COUNTIFS('Fall Responses'!$L$2:$L$32,"X",'Fall Responses'!$C$2:$C$32,"Strongly agree")+COUNTIFS('Fall Responses'!$L$2:$L$32,"X",'Fall Responses'!$C$2:$C$32,"Agree"))/COUNTIF('Fall Responses'!$L$2:$L$32,"X"),"")</f>
        <v>0.555555555555556</v>
      </c>
      <c r="D21" s="9" t="n">
        <f aca="false">IFERROR((COUNTIFS('Fall Responses'!$M$2:$M$32,"X",'Fall Responses'!$C$2:$C$32,"Strongly agree")+COUNTIFS('Fall Responses'!$M$2:$M$32,"X",'Fall Responses'!$C$2:$C$32,"Agree"))/COUNTIF('Fall Responses'!$M$2:$M$32,"X"),"")</f>
        <v>0.9</v>
      </c>
    </row>
    <row r="22" customFormat="false" ht="15" hidden="false" customHeight="false" outlineLevel="0" collapsed="false">
      <c r="A22" s="8" t="s">
        <v>66</v>
      </c>
      <c r="B22" s="9" t="n">
        <f aca="false">IFERROR((COUNTIFS('Fall Responses'!$K$2:$K$32,"X",'Fall Responses'!$D$2:$D$32,"Strongly agree")+COUNTIFS('Fall Responses'!$K$2:$K$32,"X",'Fall Responses'!$D$2:$D$32,"Agree"))/COUNTIF('Fall Responses'!$K$2:$K$32,"X"),"")</f>
        <v>0.25</v>
      </c>
      <c r="C22" s="9" t="n">
        <f aca="false">IFERROR((COUNTIFS('Fall Responses'!$L$2:$L$32,"X",'Fall Responses'!$D$2:$D$32,"Strongly agree")+COUNTIFS('Fall Responses'!$L$2:$L$32,"X",'Fall Responses'!$D$2:$D$32,"Agree"))/COUNTIF('Fall Responses'!$L$2:$L$32,"X"),"")</f>
        <v>0.444444444444444</v>
      </c>
      <c r="D22" s="9" t="n">
        <f aca="false">IFERROR((COUNTIFS('Fall Responses'!$M$2:$M$32,"X",'Fall Responses'!$D$2:$D$32,"Strongly agree")+COUNTIFS('Fall Responses'!$M$2:$M$32,"X",'Fall Responses'!$D$2:$D$32,"Agree"))/COUNTIF('Fall Responses'!$M$2:$M$32,"X"),"")</f>
        <v>0.7</v>
      </c>
    </row>
    <row r="23" customFormat="false" ht="15" hidden="false" customHeight="false" outlineLevel="0" collapsed="false">
      <c r="A23" s="8" t="s">
        <v>67</v>
      </c>
      <c r="B23" s="9" t="n">
        <f aca="false">IFERROR((COUNTIFS('Fall Responses'!$K$2:$K$32,"X",'Fall Responses'!$E$2:$E$32,"Strongly agree")+COUNTIFS('Fall Responses'!$K$2:$K$32,"X",'Fall Responses'!$E$2:$E$32,"Agree"))/COUNTIF('Fall Responses'!$K$2:$K$32,"X"),"")</f>
        <v>1</v>
      </c>
      <c r="C23" s="9" t="n">
        <f aca="false">IFERROR((COUNTIFS('Fall Responses'!$L$2:$L$32,"X",'Fall Responses'!$E$2:$E$32,"Strongly agree")+COUNTIFS('Fall Responses'!$L$2:$L$32,"X",'Fall Responses'!$E$2:$E$32,"Agree"))/COUNTIF('Fall Responses'!$L$2:$L$32,"X"),"")</f>
        <v>0.666666666666667</v>
      </c>
      <c r="D23" s="9" t="n">
        <f aca="false">IFERROR((COUNTIFS('Fall Responses'!$M$2:$M$32,"X",'Fall Responses'!$E$2:$E$32,"Strongly agree")+COUNTIFS('Fall Responses'!$M$2:$M$32,"X",'Fall Responses'!$E$2:$E$32,"Agree"))/COUNTIF('Fall Responses'!$M$2:$M$32,"X"),"")</f>
        <v>0.5</v>
      </c>
    </row>
    <row r="24" customFormat="false" ht="15" hidden="false" customHeight="false" outlineLevel="0" collapsed="false">
      <c r="A24" s="8" t="s">
        <v>68</v>
      </c>
      <c r="B24" s="9" t="n">
        <f aca="false">IFERROR((COUNTIFS('Fall Responses'!$K$2:$K$32,"X",'Fall Responses'!$F$2:$F$32,"Strongly agree")+COUNTIFS('Fall Responses'!$K$2:$K$32,"X",'Fall Responses'!$F$2:$F$32,"Agree"))/COUNTIF('Fall Responses'!$K$2:$K$32,"X"),"")</f>
        <v>0.75</v>
      </c>
      <c r="C24" s="9" t="n">
        <f aca="false">IFERROR((COUNTIFS('Fall Responses'!$L$2:$L$32,"X",'Fall Responses'!$F$2:$F$32,"Strongly agree")+COUNTIFS('Fall Responses'!$L$2:$L$32,"X",'Fall Responses'!$F$2:$F$32,"Agree"))/COUNTIF('Fall Responses'!$L$2:$L$32,"X"),"")</f>
        <v>0.722222222222222</v>
      </c>
      <c r="D24" s="9" t="n">
        <f aca="false">IFERROR((COUNTIFS('Fall Responses'!$M$2:$M$32,"X",'Fall Responses'!$F$2:$F$32,"Strongly agree")+COUNTIFS('Fall Responses'!$M$2:$M$32,"X",'Fall Responses'!$F$2:$F$32,"Agree"))/COUNTIF('Fall Responses'!$M$2:$M$32,"X"),"")</f>
        <v>0.8</v>
      </c>
    </row>
    <row r="25" customFormat="false" ht="15" hidden="false" customHeight="false" outlineLevel="0" collapsed="false">
      <c r="A25" s="8" t="s">
        <v>69</v>
      </c>
      <c r="B25" s="9" t="n">
        <f aca="false">IFERROR((COUNTIFS('Fall Responses'!$K$2:$K$32,"X",'Fall Responses'!$G$2:$G$32,"Strongly agree")+COUNTIFS('Fall Responses'!$K$2:$K$32,"X",'Fall Responses'!$G$2:$G$32,"Agree"))/COUNTIF('Fall Responses'!$K$2:$K$32,"X"),"")</f>
        <v>0.75</v>
      </c>
      <c r="C25" s="9" t="n">
        <f aca="false">IFERROR((COUNTIFS('Fall Responses'!$L$2:$L$32,"X",'Fall Responses'!$G$2:$G$32,"Strongly agree")+COUNTIFS('Fall Responses'!$L$2:$L$32,"X",'Fall Responses'!$G$2:$G$32,"Agree"))/COUNTIF('Fall Responses'!$L$2:$L$32,"X"),"")</f>
        <v>0.833333333333333</v>
      </c>
      <c r="D25" s="9" t="n">
        <f aca="false">IFERROR((COUNTIFS('Fall Responses'!$M$2:$M$32,"X",'Fall Responses'!$G$2:$G$32,"Strongly agree")+COUNTIFS('Fall Responses'!$M$2:$M$32,"X",'Fall Responses'!$G$2:$G$32,"Agree"))/COUNTIF('Fall Responses'!$M$2:$M$32,"X"),"")</f>
        <v>1</v>
      </c>
    </row>
    <row r="26" customFormat="false" ht="15" hidden="false" customHeight="false" outlineLevel="0" collapsed="false">
      <c r="A26" s="8" t="s">
        <v>70</v>
      </c>
      <c r="B26" s="9" t="n">
        <f aca="false">IFERROR((COUNTIFS('Fall Responses'!$K$2:$K$32,"X",'Fall Responses'!$H$2:$H$32,"Strongly agree")+COUNTIFS('Fall Responses'!$K$2:$K$32,"X",'Fall Responses'!$H$2:$H$32,"Agree"))/COUNTIF('Fall Responses'!$K$2:$K$32,"X"),"")</f>
        <v>0.75</v>
      </c>
      <c r="C26" s="9" t="n">
        <f aca="false">IFERROR((COUNTIFS('Fall Responses'!$L$2:$L$32,"X",'Fall Responses'!$H$2:$H$32,"Strongly agree")+COUNTIFS('Fall Responses'!$L$2:$L$32,"X",'Fall Responses'!$H$2:$H$32,"Agree"))/COUNTIF('Fall Responses'!$L$2:$L$32,"X"),"")</f>
        <v>0.722222222222222</v>
      </c>
      <c r="D26" s="9" t="n">
        <f aca="false">IFERROR((COUNTIFS('Fall Responses'!$M$2:$M$32,"X",'Fall Responses'!$H$2:$H$32,"Strongly agree")+COUNTIFS('Fall Responses'!$M$2:$M$32,"X",'Fall Responses'!$H$2:$H$32,"Agree"))/COUNTIF('Fall Responses'!$M$2:$M$32,"X"),"")</f>
        <v>0.8</v>
      </c>
    </row>
    <row r="27" customFormat="false" ht="15" hidden="false" customHeight="false" outlineLevel="0" collapsed="false">
      <c r="A27" s="8" t="s">
        <v>71</v>
      </c>
      <c r="B27" s="9" t="n">
        <f aca="false">IFERROR((COUNTIFS('Fall Responses'!$K$2:$K$32,"X",'Fall Responses'!$I$2:$I$32,"Strongly agree")+COUNTIFS('Fall Responses'!$K$2:$K$32,"X",'Fall Responses'!$I$2:$I$32,"Agree"))/COUNTIF('Fall Responses'!$K$2:$K$32,"X"),"")</f>
        <v>1</v>
      </c>
      <c r="C27" s="9" t="n">
        <f aca="false">IFERROR((COUNTIFS('Fall Responses'!$L$2:$L$32,"X",'Fall Responses'!$I$2:$I$32,"Strongly agree")+COUNTIFS('Fall Responses'!$L$2:$L$32,"X",'Fall Responses'!$I$2:$I$32,"Agree"))/COUNTIF('Fall Responses'!$L$2:$L$32,"X"),"")</f>
        <v>0.777777777777778</v>
      </c>
      <c r="D27" s="9" t="n">
        <f aca="false">IFERROR((COUNTIFS('Fall Responses'!$M$2:$M$32,"X",'Fall Responses'!$I$2:$I$32,"Strongly agree")+COUNTIFS('Fall Responses'!$M$2:$M$32,"X",'Fall Responses'!$I$2:$I$32,"Agree"))/COUNTIF('Fall Responses'!$M$2:$M$32,"X"),"")</f>
        <v>0.7</v>
      </c>
    </row>
    <row r="30" customFormat="false" ht="15" hidden="false" customHeight="false" outlineLevel="0" collapsed="false">
      <c r="A30" s="3" t="s">
        <v>73</v>
      </c>
    </row>
    <row r="31" customFormat="false" ht="23.85" hidden="false" customHeight="false" outlineLevel="0" collapsed="false">
      <c r="A31" s="6" t="s">
        <v>46</v>
      </c>
      <c r="B31" s="6" t="s">
        <v>34</v>
      </c>
      <c r="C31" s="6" t="s">
        <v>35</v>
      </c>
      <c r="D31" s="6" t="s">
        <v>36</v>
      </c>
      <c r="E31" s="6" t="s">
        <v>37</v>
      </c>
      <c r="F31" s="6" t="s">
        <v>38</v>
      </c>
      <c r="G31" s="6" t="s">
        <v>39</v>
      </c>
      <c r="H31" s="6" t="s">
        <v>40</v>
      </c>
      <c r="I31" s="6" t="s">
        <v>41</v>
      </c>
    </row>
    <row r="32" customFormat="false" ht="15" hidden="false" customHeight="false" outlineLevel="0" collapsed="false">
      <c r="A32" s="8" t="s">
        <v>74</v>
      </c>
      <c r="B32" s="8" t="n">
        <f aca="false">COUNTIFS('Spring Responses'!$J$2:$J$30,"Before 4:30 p.m.",'Spring Responses'!$D$2:$D$30,"Strongly agree")</f>
        <v>6</v>
      </c>
      <c r="C32" s="8" t="n">
        <f aca="false">COUNTIFS('Spring Responses'!$J$2:$J$30,"Before 4:30 p.m.",'Spring Responses'!$D$2:$D$30,"Agree")</f>
        <v>2</v>
      </c>
      <c r="D32" s="8" t="n">
        <f aca="false">COUNTIFS('Spring Responses'!$J$2:$J$30,"Before 4:30 p.m.",'Spring Responses'!$D$2:$D$30,"Neutral")</f>
        <v>0</v>
      </c>
      <c r="E32" s="8" t="n">
        <f aca="false">COUNTIFS('Spring Responses'!$J$2:$J$30,"Before 4:30 p.m.",'Spring Responses'!$D$2:$D$30,"Disagree")</f>
        <v>0</v>
      </c>
      <c r="F32" s="8" t="n">
        <f aca="false">COUNTIFS('Spring Responses'!$J$2:$J$30,"Before 4:30 p.m.",'Spring Responses'!$D$2:$D$30,"Strongly disagree")</f>
        <v>0</v>
      </c>
      <c r="G32" s="8" t="n">
        <f aca="false">SUM(B32:F32)</f>
        <v>8</v>
      </c>
      <c r="H32" s="9" t="n">
        <f aca="false">IFERROR((B32+C32)/G32,"")</f>
        <v>1</v>
      </c>
      <c r="I32" s="9" t="n">
        <f aca="false">IFERROR((E32+F32)/G32,"")</f>
        <v>0</v>
      </c>
    </row>
    <row r="33" customFormat="false" ht="15" hidden="false" customHeight="false" outlineLevel="0" collapsed="false">
      <c r="A33" s="8" t="s">
        <v>75</v>
      </c>
      <c r="B33" s="8" t="n">
        <f aca="false">COUNTIFS('Spring Responses'!$J$2:$J$30,"4:30–5:30 p.m.",'Spring Responses'!$D$2:$D$30,"Strongly agree")</f>
        <v>4</v>
      </c>
      <c r="C33" s="8" t="n">
        <f aca="false">COUNTIFS('Spring Responses'!$J$2:$J$30,"4:30–5:30 p.m.",'Spring Responses'!$D$2:$D$30,"Agree")</f>
        <v>3</v>
      </c>
      <c r="D33" s="8" t="n">
        <f aca="false">COUNTIFS('Spring Responses'!$J$2:$J$30,"4:30–5:30 p.m.",'Spring Responses'!$D$2:$D$30,"Neutral")</f>
        <v>2</v>
      </c>
      <c r="E33" s="8" t="n">
        <f aca="false">COUNTIFS('Spring Responses'!$J$2:$J$30,"4:30–5:30 p.m.",'Spring Responses'!$D$2:$D$30,"Disagree")</f>
        <v>1</v>
      </c>
      <c r="F33" s="8" t="n">
        <f aca="false">COUNTIFS('Spring Responses'!$J$2:$J$30,"4:30–5:30 p.m.",'Spring Responses'!$D$2:$D$30,"Strongly disagree")</f>
        <v>1</v>
      </c>
      <c r="G33" s="8" t="n">
        <f aca="false">SUM(B33:F33)</f>
        <v>11</v>
      </c>
      <c r="H33" s="9" t="n">
        <f aca="false">IFERROR((B33+C33)/G33,"")</f>
        <v>0.636363636363636</v>
      </c>
      <c r="I33" s="9" t="n">
        <f aca="false">IFERROR((E33+F33)/G33,"")</f>
        <v>0.181818181818182</v>
      </c>
    </row>
    <row r="34" customFormat="false" ht="15" hidden="false" customHeight="false" outlineLevel="0" collapsed="false">
      <c r="A34" s="8" t="s">
        <v>76</v>
      </c>
      <c r="B34" s="8" t="n">
        <f aca="false">COUNTIFS('Spring Responses'!$J$2:$J$30,"After 5:30 p.m.",'Spring Responses'!$D$2:$D$30,"Strongly agree")</f>
        <v>2</v>
      </c>
      <c r="C34" s="8" t="n">
        <f aca="false">COUNTIFS('Spring Responses'!$J$2:$J$30,"After 5:30 p.m.",'Spring Responses'!$D$2:$D$30,"Agree")</f>
        <v>1</v>
      </c>
      <c r="D34" s="8" t="n">
        <f aca="false">COUNTIFS('Spring Responses'!$J$2:$J$30,"After 5:30 p.m.",'Spring Responses'!$D$2:$D$30,"Neutral")</f>
        <v>1</v>
      </c>
      <c r="E34" s="8" t="n">
        <f aca="false">COUNTIFS('Spring Responses'!$J$2:$J$30,"After 5:30 p.m.",'Spring Responses'!$D$2:$D$30,"Disagree")</f>
        <v>3</v>
      </c>
      <c r="F34" s="8" t="n">
        <f aca="false">COUNTIFS('Spring Responses'!$J$2:$J$30,"After 5:30 p.m.",'Spring Responses'!$D$2:$D$30,"Strongly disagree")</f>
        <v>3</v>
      </c>
      <c r="G34" s="8" t="n">
        <f aca="false">SUM(B34:F34)</f>
        <v>10</v>
      </c>
      <c r="H34" s="9" t="n">
        <f aca="false">IFERROR((B34+C34)/G34,"")</f>
        <v>0.3</v>
      </c>
      <c r="I34" s="9" t="n">
        <f aca="false">IFERROR((E34+F34)/G34,"")</f>
        <v>0.6</v>
      </c>
    </row>
    <row r="37" customFormat="false" ht="15" hidden="false" customHeight="false" outlineLevel="0" collapsed="false">
      <c r="A37" s="3" t="s">
        <v>77</v>
      </c>
    </row>
    <row r="38" customFormat="false" ht="23.85" hidden="false" customHeight="false" outlineLevel="0" collapsed="false">
      <c r="A38" s="6" t="s">
        <v>46</v>
      </c>
      <c r="B38" s="6" t="s">
        <v>34</v>
      </c>
      <c r="C38" s="6" t="s">
        <v>35</v>
      </c>
      <c r="D38" s="6" t="s">
        <v>36</v>
      </c>
      <c r="E38" s="6" t="s">
        <v>37</v>
      </c>
      <c r="F38" s="6" t="s">
        <v>38</v>
      </c>
      <c r="G38" s="6" t="s">
        <v>39</v>
      </c>
      <c r="H38" s="6" t="s">
        <v>40</v>
      </c>
      <c r="I38" s="6" t="s">
        <v>41</v>
      </c>
    </row>
    <row r="39" customFormat="false" ht="15" hidden="false" customHeight="false" outlineLevel="0" collapsed="false">
      <c r="A39" s="8" t="s">
        <v>74</v>
      </c>
      <c r="B39" s="8" t="n">
        <f aca="false">COUNTIFS('Fall Responses'!$J$2:$J$32,"Before 4:30 p.m.",'Fall Responses'!$D$2:$D$32,"Strongly agree")</f>
        <v>5</v>
      </c>
      <c r="C39" s="8" t="n">
        <f aca="false">COUNTIFS('Fall Responses'!$J$2:$J$32,"Before 4:30 p.m.",'Fall Responses'!$D$2:$D$32,"Agree")</f>
        <v>3</v>
      </c>
      <c r="D39" s="8" t="n">
        <f aca="false">COUNTIFS('Fall Responses'!$J$2:$J$32,"Before 4:30 p.m.",'Fall Responses'!$D$2:$D$32,"Neutral")</f>
        <v>1</v>
      </c>
      <c r="E39" s="8" t="n">
        <f aca="false">COUNTIFS('Fall Responses'!$J$2:$J$32,"Before 4:30 p.m.",'Fall Responses'!$D$2:$D$32,"Disagree")</f>
        <v>0</v>
      </c>
      <c r="F39" s="8" t="n">
        <f aca="false">COUNTIFS('Fall Responses'!$J$2:$J$32,"Before 4:30 p.m.",'Fall Responses'!$D$2:$D$32,"Strongly disagree")</f>
        <v>0</v>
      </c>
      <c r="G39" s="8" t="n">
        <f aca="false">SUM(B39:F39)</f>
        <v>9</v>
      </c>
      <c r="H39" s="9" t="n">
        <f aca="false">IFERROR((B39+C39)/G39,"")</f>
        <v>0.888888888888889</v>
      </c>
      <c r="I39" s="9" t="n">
        <f aca="false">IFERROR((E39+F39)/G39,"")</f>
        <v>0</v>
      </c>
    </row>
    <row r="40" customFormat="false" ht="15" hidden="false" customHeight="false" outlineLevel="0" collapsed="false">
      <c r="A40" s="8" t="s">
        <v>75</v>
      </c>
      <c r="B40" s="8" t="n">
        <f aca="false">COUNTIFS('Fall Responses'!$J$2:$J$32,"4:30–5:30 p.m.",'Fall Responses'!$D$2:$D$32,"Strongly agree")</f>
        <v>6</v>
      </c>
      <c r="C40" s="8" t="n">
        <f aca="false">COUNTIFS('Fall Responses'!$J$2:$J$32,"4:30–5:30 p.m.",'Fall Responses'!$D$2:$D$32,"Agree")</f>
        <v>1</v>
      </c>
      <c r="D40" s="8" t="n">
        <f aca="false">COUNTIFS('Fall Responses'!$J$2:$J$32,"4:30–5:30 p.m.",'Fall Responses'!$D$2:$D$32,"Neutral")</f>
        <v>1</v>
      </c>
      <c r="E40" s="8" t="n">
        <f aca="false">COUNTIFS('Fall Responses'!$J$2:$J$32,"4:30–5:30 p.m.",'Fall Responses'!$D$2:$D$32,"Disagree")</f>
        <v>3</v>
      </c>
      <c r="F40" s="8" t="n">
        <f aca="false">COUNTIFS('Fall Responses'!$J$2:$J$32,"4:30–5:30 p.m.",'Fall Responses'!$D$2:$D$32,"Strongly disagree")</f>
        <v>1</v>
      </c>
      <c r="G40" s="8" t="n">
        <f aca="false">SUM(B40:F40)</f>
        <v>12</v>
      </c>
      <c r="H40" s="9" t="n">
        <f aca="false">IFERROR((B40+C40)/G40,"")</f>
        <v>0.583333333333333</v>
      </c>
      <c r="I40" s="9" t="n">
        <f aca="false">IFERROR((E40+F40)/G40,"")</f>
        <v>0.333333333333333</v>
      </c>
    </row>
    <row r="41" customFormat="false" ht="15" hidden="false" customHeight="false" outlineLevel="0" collapsed="false">
      <c r="A41" s="8" t="s">
        <v>76</v>
      </c>
      <c r="B41" s="8" t="n">
        <f aca="false">COUNTIFS('Fall Responses'!$J$2:$J$32,"After 5:30 p.m.",'Fall Responses'!$D$2:$D$32,"Strongly agree")</f>
        <v>1</v>
      </c>
      <c r="C41" s="8" t="n">
        <f aca="false">COUNTIFS('Fall Responses'!$J$2:$J$32,"After 5:30 p.m.",'Fall Responses'!$D$2:$D$32,"Agree")</f>
        <v>0</v>
      </c>
      <c r="D41" s="8" t="n">
        <f aca="false">COUNTIFS('Fall Responses'!$J$2:$J$32,"After 5:30 p.m.",'Fall Responses'!$D$2:$D$32,"Neutral")</f>
        <v>0</v>
      </c>
      <c r="E41" s="8" t="n">
        <f aca="false">COUNTIFS('Fall Responses'!$J$2:$J$32,"After 5:30 p.m.",'Fall Responses'!$D$2:$D$32,"Disagree")</f>
        <v>1</v>
      </c>
      <c r="F41" s="8" t="n">
        <f aca="false">COUNTIFS('Fall Responses'!$J$2:$J$32,"After 5:30 p.m.",'Fall Responses'!$D$2:$D$32,"Strongly disagree")</f>
        <v>8</v>
      </c>
      <c r="G41" s="8" t="n">
        <f aca="false">SUM(B41:F41)</f>
        <v>10</v>
      </c>
      <c r="H41" s="9" t="n">
        <f aca="false">IFERROR((B41+C41)/G41,"")</f>
        <v>0.1</v>
      </c>
      <c r="I41" s="9" t="n">
        <f aca="false">IFERROR((E41+F41)/G41,"")</f>
        <v>0.9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10" min="2" style="0" width="15"/>
    <col collapsed="false" customWidth="true" hidden="false" outlineLevel="0" max="13" min="11" style="0" width="12"/>
    <col collapsed="false" customWidth="true" hidden="false" outlineLevel="0" max="14" min="14" style="0" width="14"/>
    <col collapsed="false" customWidth="true" hidden="false" outlineLevel="0" max="15" min="15" style="0" width="42"/>
    <col collapsed="false" customWidth="true" hidden="false" outlineLevel="0" max="16" min="16" style="0" width="48"/>
  </cols>
  <sheetData>
    <row r="1" customFormat="false" ht="45" hidden="false" customHeight="true" outlineLevel="0" collapsed="false">
      <c r="A1" s="6" t="s">
        <v>78</v>
      </c>
      <c r="B1" s="6" t="s">
        <v>79</v>
      </c>
      <c r="C1" s="6" t="s">
        <v>80</v>
      </c>
      <c r="D1" s="6" t="s">
        <v>81</v>
      </c>
      <c r="E1" s="6" t="s">
        <v>82</v>
      </c>
      <c r="F1" s="6" t="s">
        <v>83</v>
      </c>
      <c r="G1" s="6" t="s">
        <v>84</v>
      </c>
      <c r="H1" s="6" t="s">
        <v>85</v>
      </c>
      <c r="I1" s="6" t="s">
        <v>86</v>
      </c>
      <c r="J1" s="6" t="s">
        <v>87</v>
      </c>
      <c r="K1" s="6" t="s">
        <v>88</v>
      </c>
      <c r="L1" s="6" t="s">
        <v>89</v>
      </c>
      <c r="M1" s="6" t="s">
        <v>90</v>
      </c>
      <c r="N1" s="6" t="s">
        <v>91</v>
      </c>
      <c r="O1" s="6" t="s">
        <v>92</v>
      </c>
      <c r="P1" s="6" t="s">
        <v>93</v>
      </c>
    </row>
    <row r="2" customFormat="false" ht="15" hidden="false" customHeight="false" outlineLevel="0" collapsed="false">
      <c r="A2" s="8" t="s">
        <v>94</v>
      </c>
      <c r="B2" s="8" t="s">
        <v>34</v>
      </c>
      <c r="C2" s="8" t="s">
        <v>34</v>
      </c>
      <c r="D2" s="8" t="s">
        <v>38</v>
      </c>
      <c r="E2" s="8" t="s">
        <v>35</v>
      </c>
      <c r="F2" s="8" t="s">
        <v>35</v>
      </c>
      <c r="G2" s="8" t="s">
        <v>34</v>
      </c>
      <c r="H2" s="8" t="s">
        <v>35</v>
      </c>
      <c r="I2" s="8" t="s">
        <v>34</v>
      </c>
      <c r="J2" s="8" t="s">
        <v>75</v>
      </c>
      <c r="K2" s="8"/>
      <c r="L2" s="8"/>
      <c r="M2" s="8" t="s">
        <v>95</v>
      </c>
      <c r="N2" s="8" t="s">
        <v>96</v>
      </c>
      <c r="O2" s="7"/>
      <c r="P2" s="7"/>
    </row>
    <row r="3" customFormat="false" ht="15" hidden="false" customHeight="false" outlineLevel="0" collapsed="false">
      <c r="A3" s="8" t="s">
        <v>97</v>
      </c>
      <c r="B3" s="8" t="s">
        <v>34</v>
      </c>
      <c r="C3" s="8" t="s">
        <v>34</v>
      </c>
      <c r="D3" s="8" t="s">
        <v>37</v>
      </c>
      <c r="E3" s="8" t="s">
        <v>35</v>
      </c>
      <c r="F3" s="8" t="s">
        <v>35</v>
      </c>
      <c r="G3" s="8" t="s">
        <v>34</v>
      </c>
      <c r="H3" s="8" t="s">
        <v>35</v>
      </c>
      <c r="I3" s="8" t="s">
        <v>34</v>
      </c>
      <c r="J3" s="8" t="s">
        <v>76</v>
      </c>
      <c r="K3" s="8"/>
      <c r="L3" s="8" t="s">
        <v>95</v>
      </c>
      <c r="M3" s="8"/>
      <c r="N3" s="8" t="s">
        <v>96</v>
      </c>
      <c r="O3" s="7" t="s">
        <v>98</v>
      </c>
      <c r="P3" s="7" t="s">
        <v>99</v>
      </c>
    </row>
    <row r="4" customFormat="false" ht="15" hidden="false" customHeight="false" outlineLevel="0" collapsed="false">
      <c r="A4" s="8" t="s">
        <v>100</v>
      </c>
      <c r="B4" s="8" t="s">
        <v>35</v>
      </c>
      <c r="C4" s="8" t="s">
        <v>35</v>
      </c>
      <c r="D4" s="8" t="s">
        <v>38</v>
      </c>
      <c r="E4" s="8" t="s">
        <v>35</v>
      </c>
      <c r="F4" s="8" t="s">
        <v>35</v>
      </c>
      <c r="G4" s="8" t="s">
        <v>35</v>
      </c>
      <c r="H4" s="8" t="s">
        <v>38</v>
      </c>
      <c r="I4" s="8" t="s">
        <v>35</v>
      </c>
      <c r="J4" s="8" t="s">
        <v>76</v>
      </c>
      <c r="K4" s="8"/>
      <c r="L4" s="8"/>
      <c r="M4" s="8" t="s">
        <v>95</v>
      </c>
      <c r="N4" s="8" t="s">
        <v>96</v>
      </c>
      <c r="O4" s="7"/>
      <c r="P4" s="7"/>
    </row>
    <row r="5" customFormat="false" ht="15" hidden="false" customHeight="false" outlineLevel="0" collapsed="false">
      <c r="A5" s="8" t="s">
        <v>101</v>
      </c>
      <c r="B5" s="8" t="s">
        <v>34</v>
      </c>
      <c r="C5" s="8" t="s">
        <v>36</v>
      </c>
      <c r="D5" s="8" t="s">
        <v>35</v>
      </c>
      <c r="E5" s="8" t="s">
        <v>36</v>
      </c>
      <c r="F5" s="8" t="s">
        <v>35</v>
      </c>
      <c r="G5" s="8" t="s">
        <v>34</v>
      </c>
      <c r="H5" s="8" t="s">
        <v>35</v>
      </c>
      <c r="I5" s="8" t="s">
        <v>37</v>
      </c>
      <c r="J5" s="8" t="s">
        <v>76</v>
      </c>
      <c r="K5" s="8"/>
      <c r="L5" s="8" t="s">
        <v>95</v>
      </c>
      <c r="M5" s="8"/>
      <c r="N5" s="8" t="s">
        <v>102</v>
      </c>
      <c r="O5" s="7" t="s">
        <v>103</v>
      </c>
      <c r="P5" s="7" t="s">
        <v>104</v>
      </c>
    </row>
    <row r="6" customFormat="false" ht="23.85" hidden="false" customHeight="false" outlineLevel="0" collapsed="false">
      <c r="A6" s="8" t="s">
        <v>105</v>
      </c>
      <c r="B6" s="8" t="s">
        <v>34</v>
      </c>
      <c r="C6" s="8" t="s">
        <v>35</v>
      </c>
      <c r="D6" s="8" t="s">
        <v>38</v>
      </c>
      <c r="E6" s="8" t="s">
        <v>35</v>
      </c>
      <c r="F6" s="8" t="s">
        <v>35</v>
      </c>
      <c r="G6" s="8" t="s">
        <v>34</v>
      </c>
      <c r="H6" s="8" t="s">
        <v>34</v>
      </c>
      <c r="I6" s="8" t="s">
        <v>35</v>
      </c>
      <c r="J6" s="8" t="s">
        <v>76</v>
      </c>
      <c r="K6" s="8" t="s">
        <v>95</v>
      </c>
      <c r="L6" s="8"/>
      <c r="M6" s="8"/>
      <c r="N6" s="8" t="s">
        <v>106</v>
      </c>
      <c r="O6" s="7" t="s">
        <v>107</v>
      </c>
      <c r="P6" s="7" t="s">
        <v>108</v>
      </c>
    </row>
    <row r="7" customFormat="false" ht="15" hidden="false" customHeight="false" outlineLevel="0" collapsed="false">
      <c r="A7" s="8" t="s">
        <v>109</v>
      </c>
      <c r="B7" s="8" t="s">
        <v>35</v>
      </c>
      <c r="C7" s="8" t="s">
        <v>35</v>
      </c>
      <c r="D7" s="8" t="s">
        <v>34</v>
      </c>
      <c r="E7" s="8" t="s">
        <v>36</v>
      </c>
      <c r="F7" s="8" t="s">
        <v>38</v>
      </c>
      <c r="G7" s="8" t="s">
        <v>36</v>
      </c>
      <c r="H7" s="8" t="s">
        <v>34</v>
      </c>
      <c r="I7" s="8" t="s">
        <v>35</v>
      </c>
      <c r="J7" s="8" t="s">
        <v>75</v>
      </c>
      <c r="K7" s="8" t="s">
        <v>95</v>
      </c>
      <c r="L7" s="8"/>
      <c r="M7" s="8"/>
      <c r="N7" s="8" t="s">
        <v>106</v>
      </c>
      <c r="O7" s="7" t="s">
        <v>110</v>
      </c>
      <c r="P7" s="7" t="s">
        <v>111</v>
      </c>
    </row>
    <row r="8" customFormat="false" ht="15" hidden="false" customHeight="false" outlineLevel="0" collapsed="false">
      <c r="A8" s="8" t="s">
        <v>112</v>
      </c>
      <c r="B8" s="8" t="s">
        <v>34</v>
      </c>
      <c r="C8" s="8" t="s">
        <v>35</v>
      </c>
      <c r="D8" s="8" t="s">
        <v>34</v>
      </c>
      <c r="E8" s="8" t="s">
        <v>35</v>
      </c>
      <c r="F8" s="8" t="s">
        <v>34</v>
      </c>
      <c r="G8" s="8" t="s">
        <v>35</v>
      </c>
      <c r="H8" s="8" t="s">
        <v>35</v>
      </c>
      <c r="I8" s="8" t="s">
        <v>35</v>
      </c>
      <c r="J8" s="8" t="s">
        <v>76</v>
      </c>
      <c r="K8" s="8"/>
      <c r="L8" s="8" t="s">
        <v>95</v>
      </c>
      <c r="M8" s="8"/>
      <c r="N8" s="8" t="s">
        <v>96</v>
      </c>
      <c r="O8" s="7" t="s">
        <v>113</v>
      </c>
      <c r="P8" s="7" t="s">
        <v>114</v>
      </c>
    </row>
    <row r="9" customFormat="false" ht="15" hidden="false" customHeight="false" outlineLevel="0" collapsed="false">
      <c r="A9" s="8" t="s">
        <v>115</v>
      </c>
      <c r="B9" s="8" t="s">
        <v>34</v>
      </c>
      <c r="C9" s="8" t="s">
        <v>34</v>
      </c>
      <c r="D9" s="8" t="s">
        <v>37</v>
      </c>
      <c r="E9" s="8" t="s">
        <v>35</v>
      </c>
      <c r="F9" s="8" t="s">
        <v>37</v>
      </c>
      <c r="G9" s="8" t="s">
        <v>34</v>
      </c>
      <c r="H9" s="8" t="s">
        <v>35</v>
      </c>
      <c r="I9" s="8" t="s">
        <v>34</v>
      </c>
      <c r="J9" s="8" t="s">
        <v>76</v>
      </c>
      <c r="K9" s="8"/>
      <c r="L9" s="8"/>
      <c r="M9" s="8" t="s">
        <v>95</v>
      </c>
      <c r="N9" s="8" t="s">
        <v>102</v>
      </c>
      <c r="O9" s="7"/>
      <c r="P9" s="7"/>
    </row>
    <row r="10" customFormat="false" ht="15" hidden="false" customHeight="false" outlineLevel="0" collapsed="false">
      <c r="A10" s="8" t="s">
        <v>116</v>
      </c>
      <c r="B10" s="8" t="s">
        <v>35</v>
      </c>
      <c r="C10" s="8" t="s">
        <v>35</v>
      </c>
      <c r="D10" s="8" t="s">
        <v>36</v>
      </c>
      <c r="E10" s="8" t="s">
        <v>34</v>
      </c>
      <c r="F10" s="8" t="s">
        <v>34</v>
      </c>
      <c r="G10" s="8" t="s">
        <v>37</v>
      </c>
      <c r="H10" s="8" t="s">
        <v>36</v>
      </c>
      <c r="I10" s="8" t="s">
        <v>34</v>
      </c>
      <c r="J10" s="8" t="s">
        <v>75</v>
      </c>
      <c r="K10" s="8"/>
      <c r="L10" s="8"/>
      <c r="M10" s="8" t="s">
        <v>95</v>
      </c>
      <c r="N10" s="8" t="s">
        <v>96</v>
      </c>
      <c r="O10" s="7"/>
      <c r="P10" s="7"/>
    </row>
    <row r="11" customFormat="false" ht="15" hidden="false" customHeight="false" outlineLevel="0" collapsed="false">
      <c r="A11" s="8" t="s">
        <v>117</v>
      </c>
      <c r="B11" s="8" t="s">
        <v>34</v>
      </c>
      <c r="C11" s="8" t="s">
        <v>34</v>
      </c>
      <c r="D11" s="8" t="s">
        <v>34</v>
      </c>
      <c r="E11" s="8" t="s">
        <v>34</v>
      </c>
      <c r="F11" s="8" t="s">
        <v>34</v>
      </c>
      <c r="G11" s="8" t="s">
        <v>34</v>
      </c>
      <c r="H11" s="8" t="s">
        <v>35</v>
      </c>
      <c r="I11" s="8" t="s">
        <v>34</v>
      </c>
      <c r="J11" s="8" t="s">
        <v>75</v>
      </c>
      <c r="K11" s="8"/>
      <c r="L11" s="8" t="s">
        <v>95</v>
      </c>
      <c r="M11" s="8"/>
      <c r="N11" s="8" t="s">
        <v>96</v>
      </c>
      <c r="O11" s="7" t="s">
        <v>118</v>
      </c>
      <c r="P11" s="7" t="s">
        <v>119</v>
      </c>
    </row>
    <row r="12" customFormat="false" ht="15" hidden="false" customHeight="false" outlineLevel="0" collapsed="false">
      <c r="A12" s="8" t="s">
        <v>120</v>
      </c>
      <c r="B12" s="8" t="s">
        <v>34</v>
      </c>
      <c r="C12" s="8" t="s">
        <v>34</v>
      </c>
      <c r="D12" s="8" t="s">
        <v>36</v>
      </c>
      <c r="E12" s="8" t="s">
        <v>34</v>
      </c>
      <c r="F12" s="8" t="s">
        <v>36</v>
      </c>
      <c r="G12" s="8" t="s">
        <v>35</v>
      </c>
      <c r="H12" s="8" t="s">
        <v>35</v>
      </c>
      <c r="I12" s="8" t="s">
        <v>34</v>
      </c>
      <c r="J12" s="8" t="s">
        <v>76</v>
      </c>
      <c r="K12" s="8"/>
      <c r="L12" s="8" t="s">
        <v>95</v>
      </c>
      <c r="M12" s="8"/>
      <c r="N12" s="8" t="s">
        <v>96</v>
      </c>
      <c r="O12" s="7"/>
      <c r="P12" s="7"/>
    </row>
    <row r="13" customFormat="false" ht="15" hidden="false" customHeight="false" outlineLevel="0" collapsed="false">
      <c r="A13" s="8" t="s">
        <v>121</v>
      </c>
      <c r="B13" s="8" t="s">
        <v>34</v>
      </c>
      <c r="C13" s="8" t="s">
        <v>34</v>
      </c>
      <c r="D13" s="8" t="s">
        <v>34</v>
      </c>
      <c r="E13" s="8" t="s">
        <v>35</v>
      </c>
      <c r="F13" s="8" t="s">
        <v>35</v>
      </c>
      <c r="G13" s="8" t="s">
        <v>36</v>
      </c>
      <c r="H13" s="8" t="s">
        <v>36</v>
      </c>
      <c r="I13" s="8" t="s">
        <v>35</v>
      </c>
      <c r="J13" s="8" t="s">
        <v>74</v>
      </c>
      <c r="K13" s="8"/>
      <c r="L13" s="8" t="s">
        <v>95</v>
      </c>
      <c r="M13" s="8"/>
      <c r="N13" s="8" t="s">
        <v>96</v>
      </c>
      <c r="O13" s="7"/>
      <c r="P13" s="7"/>
    </row>
    <row r="14" customFormat="false" ht="15" hidden="false" customHeight="false" outlineLevel="0" collapsed="false">
      <c r="A14" s="8" t="s">
        <v>122</v>
      </c>
      <c r="B14" s="8" t="s">
        <v>34</v>
      </c>
      <c r="C14" s="8" t="s">
        <v>35</v>
      </c>
      <c r="D14" s="8" t="s">
        <v>34</v>
      </c>
      <c r="E14" s="8" t="s">
        <v>37</v>
      </c>
      <c r="F14" s="8" t="s">
        <v>34</v>
      </c>
      <c r="G14" s="8" t="s">
        <v>35</v>
      </c>
      <c r="H14" s="8" t="s">
        <v>35</v>
      </c>
      <c r="I14" s="8" t="s">
        <v>36</v>
      </c>
      <c r="J14" s="8" t="s">
        <v>74</v>
      </c>
      <c r="K14" s="8"/>
      <c r="L14" s="8" t="s">
        <v>95</v>
      </c>
      <c r="M14" s="8"/>
      <c r="N14" s="8" t="s">
        <v>102</v>
      </c>
      <c r="O14" s="7"/>
      <c r="P14" s="7"/>
    </row>
    <row r="15" customFormat="false" ht="15" hidden="false" customHeight="false" outlineLevel="0" collapsed="false">
      <c r="A15" s="8" t="s">
        <v>123</v>
      </c>
      <c r="B15" s="8" t="s">
        <v>34</v>
      </c>
      <c r="C15" s="8" t="s">
        <v>37</v>
      </c>
      <c r="D15" s="8" t="s">
        <v>34</v>
      </c>
      <c r="E15" s="8" t="s">
        <v>37</v>
      </c>
      <c r="F15" s="8" t="s">
        <v>34</v>
      </c>
      <c r="G15" s="8" t="s">
        <v>34</v>
      </c>
      <c r="H15" s="8" t="s">
        <v>36</v>
      </c>
      <c r="I15" s="8" t="s">
        <v>35</v>
      </c>
      <c r="J15" s="8" t="s">
        <v>76</v>
      </c>
      <c r="K15" s="8"/>
      <c r="L15" s="8" t="s">
        <v>95</v>
      </c>
      <c r="M15" s="8"/>
      <c r="N15" s="8" t="s">
        <v>96</v>
      </c>
      <c r="O15" s="7"/>
      <c r="P15" s="7"/>
    </row>
    <row r="16" customFormat="false" ht="15" hidden="false" customHeight="false" outlineLevel="0" collapsed="false">
      <c r="A16" s="8" t="s">
        <v>124</v>
      </c>
      <c r="B16" s="8" t="s">
        <v>34</v>
      </c>
      <c r="C16" s="8" t="s">
        <v>37</v>
      </c>
      <c r="D16" s="8" t="s">
        <v>36</v>
      </c>
      <c r="E16" s="8" t="s">
        <v>36</v>
      </c>
      <c r="F16" s="8" t="s">
        <v>35</v>
      </c>
      <c r="G16" s="8" t="s">
        <v>35</v>
      </c>
      <c r="H16" s="8" t="s">
        <v>34</v>
      </c>
      <c r="I16" s="8" t="s">
        <v>34</v>
      </c>
      <c r="J16" s="8" t="s">
        <v>75</v>
      </c>
      <c r="K16" s="8"/>
      <c r="L16" s="8" t="s">
        <v>95</v>
      </c>
      <c r="M16" s="8"/>
      <c r="N16" s="8" t="s">
        <v>96</v>
      </c>
      <c r="O16" s="7"/>
      <c r="P16" s="7"/>
    </row>
    <row r="17" customFormat="false" ht="15" hidden="false" customHeight="false" outlineLevel="0" collapsed="false">
      <c r="A17" s="8" t="s">
        <v>125</v>
      </c>
      <c r="B17" s="8" t="s">
        <v>34</v>
      </c>
      <c r="C17" s="8" t="s">
        <v>35</v>
      </c>
      <c r="D17" s="8" t="s">
        <v>34</v>
      </c>
      <c r="E17" s="8" t="s">
        <v>34</v>
      </c>
      <c r="F17" s="8" t="s">
        <v>36</v>
      </c>
      <c r="G17" s="8" t="s">
        <v>34</v>
      </c>
      <c r="H17" s="8" t="s">
        <v>34</v>
      </c>
      <c r="I17" s="8" t="s">
        <v>34</v>
      </c>
      <c r="J17" s="8" t="s">
        <v>75</v>
      </c>
      <c r="K17" s="8" t="s">
        <v>95</v>
      </c>
      <c r="L17" s="8"/>
      <c r="M17" s="8"/>
      <c r="N17" s="8" t="s">
        <v>96</v>
      </c>
      <c r="O17" s="7" t="s">
        <v>126</v>
      </c>
      <c r="P17" s="7" t="s">
        <v>127</v>
      </c>
    </row>
    <row r="18" customFormat="false" ht="15" hidden="false" customHeight="false" outlineLevel="0" collapsed="false">
      <c r="A18" s="8" t="s">
        <v>128</v>
      </c>
      <c r="B18" s="8" t="s">
        <v>35</v>
      </c>
      <c r="C18" s="8" t="s">
        <v>34</v>
      </c>
      <c r="D18" s="8" t="s">
        <v>34</v>
      </c>
      <c r="E18" s="8" t="s">
        <v>36</v>
      </c>
      <c r="F18" s="8" t="s">
        <v>35</v>
      </c>
      <c r="G18" s="8" t="s">
        <v>35</v>
      </c>
      <c r="H18" s="8" t="s">
        <v>34</v>
      </c>
      <c r="I18" s="8" t="s">
        <v>34</v>
      </c>
      <c r="J18" s="8" t="s">
        <v>74</v>
      </c>
      <c r="K18" s="8"/>
      <c r="L18" s="8" t="s">
        <v>95</v>
      </c>
      <c r="M18" s="8"/>
      <c r="N18" s="8" t="s">
        <v>96</v>
      </c>
      <c r="O18" s="7"/>
      <c r="P18" s="7" t="s">
        <v>129</v>
      </c>
    </row>
    <row r="19" customFormat="false" ht="15" hidden="false" customHeight="false" outlineLevel="0" collapsed="false">
      <c r="A19" s="8" t="s">
        <v>130</v>
      </c>
      <c r="B19" s="8" t="s">
        <v>34</v>
      </c>
      <c r="C19" s="8" t="s">
        <v>34</v>
      </c>
      <c r="D19" s="8" t="s">
        <v>35</v>
      </c>
      <c r="E19" s="8" t="s">
        <v>35</v>
      </c>
      <c r="F19" s="8" t="s">
        <v>35</v>
      </c>
      <c r="G19" s="8" t="s">
        <v>34</v>
      </c>
      <c r="H19" s="8" t="s">
        <v>35</v>
      </c>
      <c r="I19" s="8" t="s">
        <v>37</v>
      </c>
      <c r="J19" s="8" t="s">
        <v>74</v>
      </c>
      <c r="K19" s="8"/>
      <c r="L19" s="8" t="s">
        <v>95</v>
      </c>
      <c r="M19" s="8"/>
      <c r="N19" s="8" t="s">
        <v>96</v>
      </c>
      <c r="O19" s="7"/>
      <c r="P19" s="7"/>
    </row>
    <row r="20" customFormat="false" ht="15" hidden="false" customHeight="false" outlineLevel="0" collapsed="false">
      <c r="A20" s="8" t="s">
        <v>131</v>
      </c>
      <c r="B20" s="8" t="s">
        <v>35</v>
      </c>
      <c r="C20" s="8" t="s">
        <v>34</v>
      </c>
      <c r="D20" s="8" t="s">
        <v>35</v>
      </c>
      <c r="E20" s="8" t="s">
        <v>34</v>
      </c>
      <c r="F20" s="8" t="s">
        <v>34</v>
      </c>
      <c r="G20" s="8" t="s">
        <v>35</v>
      </c>
      <c r="H20" s="8" t="s">
        <v>34</v>
      </c>
      <c r="I20" s="8" t="s">
        <v>34</v>
      </c>
      <c r="J20" s="8" t="s">
        <v>75</v>
      </c>
      <c r="K20" s="8"/>
      <c r="L20" s="8"/>
      <c r="M20" s="8" t="s">
        <v>95</v>
      </c>
      <c r="N20" s="8" t="s">
        <v>106</v>
      </c>
      <c r="O20" s="7"/>
      <c r="P20" s="7"/>
    </row>
    <row r="21" customFormat="false" ht="15" hidden="false" customHeight="false" outlineLevel="0" collapsed="false">
      <c r="A21" s="8" t="s">
        <v>132</v>
      </c>
      <c r="B21" s="8" t="s">
        <v>34</v>
      </c>
      <c r="C21" s="8" t="s">
        <v>34</v>
      </c>
      <c r="D21" s="8" t="s">
        <v>38</v>
      </c>
      <c r="E21" s="8" t="s">
        <v>38</v>
      </c>
      <c r="F21" s="8" t="s">
        <v>37</v>
      </c>
      <c r="G21" s="8" t="s">
        <v>34</v>
      </c>
      <c r="H21" s="8" t="s">
        <v>34</v>
      </c>
      <c r="I21" s="8" t="s">
        <v>36</v>
      </c>
      <c r="J21" s="8" t="s">
        <v>76</v>
      </c>
      <c r="K21" s="8"/>
      <c r="L21" s="8"/>
      <c r="M21" s="8" t="s">
        <v>95</v>
      </c>
      <c r="N21" s="8" t="s">
        <v>96</v>
      </c>
      <c r="O21" s="7"/>
      <c r="P21" s="7"/>
    </row>
    <row r="22" customFormat="false" ht="15" hidden="false" customHeight="false" outlineLevel="0" collapsed="false">
      <c r="A22" s="8" t="s">
        <v>133</v>
      </c>
      <c r="B22" s="8" t="s">
        <v>34</v>
      </c>
      <c r="C22" s="8" t="s">
        <v>35</v>
      </c>
      <c r="D22" s="8" t="s">
        <v>35</v>
      </c>
      <c r="E22" s="8" t="s">
        <v>35</v>
      </c>
      <c r="F22" s="8" t="s">
        <v>34</v>
      </c>
      <c r="G22" s="8" t="s">
        <v>35</v>
      </c>
      <c r="H22" s="8" t="s">
        <v>35</v>
      </c>
      <c r="I22" s="8" t="s">
        <v>35</v>
      </c>
      <c r="J22" s="8" t="s">
        <v>75</v>
      </c>
      <c r="K22" s="8"/>
      <c r="L22" s="8" t="s">
        <v>95</v>
      </c>
      <c r="M22" s="8"/>
      <c r="N22" s="8" t="s">
        <v>96</v>
      </c>
      <c r="O22" s="7" t="s">
        <v>134</v>
      </c>
      <c r="P22" s="7" t="s">
        <v>135</v>
      </c>
    </row>
    <row r="23" customFormat="false" ht="15" hidden="false" customHeight="false" outlineLevel="0" collapsed="false">
      <c r="A23" s="8" t="s">
        <v>136</v>
      </c>
      <c r="B23" s="8" t="s">
        <v>37</v>
      </c>
      <c r="C23" s="8" t="s">
        <v>35</v>
      </c>
      <c r="D23" s="8" t="s">
        <v>34</v>
      </c>
      <c r="E23" s="8" t="s">
        <v>35</v>
      </c>
      <c r="F23" s="8" t="s">
        <v>36</v>
      </c>
      <c r="G23" s="8" t="s">
        <v>34</v>
      </c>
      <c r="H23" s="8" t="s">
        <v>37</v>
      </c>
      <c r="I23" s="8" t="s">
        <v>34</v>
      </c>
      <c r="J23" s="8" t="s">
        <v>75</v>
      </c>
      <c r="K23" s="8"/>
      <c r="L23" s="8" t="s">
        <v>95</v>
      </c>
      <c r="M23" s="8"/>
      <c r="N23" s="8" t="s">
        <v>96</v>
      </c>
      <c r="O23" s="7"/>
      <c r="P23" s="7" t="s">
        <v>137</v>
      </c>
    </row>
    <row r="24" customFormat="false" ht="15" hidden="false" customHeight="false" outlineLevel="0" collapsed="false">
      <c r="A24" s="8" t="s">
        <v>138</v>
      </c>
      <c r="B24" s="8" t="s">
        <v>35</v>
      </c>
      <c r="C24" s="8" t="s">
        <v>35</v>
      </c>
      <c r="D24" s="8" t="s">
        <v>34</v>
      </c>
      <c r="E24" s="8" t="s">
        <v>37</v>
      </c>
      <c r="F24" s="8" t="s">
        <v>34</v>
      </c>
      <c r="G24" s="8" t="s">
        <v>34</v>
      </c>
      <c r="H24" s="8" t="s">
        <v>36</v>
      </c>
      <c r="I24" s="8" t="s">
        <v>35</v>
      </c>
      <c r="J24" s="8" t="s">
        <v>74</v>
      </c>
      <c r="K24" s="8"/>
      <c r="L24" s="8" t="s">
        <v>95</v>
      </c>
      <c r="M24" s="8"/>
      <c r="N24" s="8" t="s">
        <v>96</v>
      </c>
      <c r="O24" s="7"/>
      <c r="P24" s="7"/>
    </row>
    <row r="25" customFormat="false" ht="15" hidden="false" customHeight="false" outlineLevel="0" collapsed="false">
      <c r="A25" s="8" t="s">
        <v>139</v>
      </c>
      <c r="B25" s="8" t="s">
        <v>34</v>
      </c>
      <c r="C25" s="8" t="s">
        <v>34</v>
      </c>
      <c r="D25" s="8" t="s">
        <v>37</v>
      </c>
      <c r="E25" s="8" t="s">
        <v>34</v>
      </c>
      <c r="F25" s="8" t="s">
        <v>35</v>
      </c>
      <c r="G25" s="8" t="s">
        <v>34</v>
      </c>
      <c r="H25" s="8" t="s">
        <v>34</v>
      </c>
      <c r="I25" s="8" t="s">
        <v>34</v>
      </c>
      <c r="J25" s="8" t="s">
        <v>76</v>
      </c>
      <c r="K25" s="8"/>
      <c r="L25" s="8"/>
      <c r="M25" s="8" t="s">
        <v>95</v>
      </c>
      <c r="N25" s="8" t="s">
        <v>96</v>
      </c>
      <c r="O25" s="7"/>
      <c r="P25" s="7"/>
    </row>
    <row r="26" customFormat="false" ht="15" hidden="false" customHeight="false" outlineLevel="0" collapsed="false">
      <c r="A26" s="8" t="s">
        <v>140</v>
      </c>
      <c r="B26" s="8" t="s">
        <v>34</v>
      </c>
      <c r="C26" s="8" t="s">
        <v>35</v>
      </c>
      <c r="D26" s="8" t="s">
        <v>37</v>
      </c>
      <c r="E26" s="8" t="s">
        <v>35</v>
      </c>
      <c r="F26" s="8" t="s">
        <v>35</v>
      </c>
      <c r="G26" s="8" t="s">
        <v>34</v>
      </c>
      <c r="H26" s="8" t="s">
        <v>34</v>
      </c>
      <c r="I26" s="8" t="s">
        <v>34</v>
      </c>
      <c r="J26" s="8" t="s">
        <v>75</v>
      </c>
      <c r="K26" s="8"/>
      <c r="L26" s="8"/>
      <c r="M26" s="8" t="s">
        <v>95</v>
      </c>
      <c r="N26" s="8" t="s">
        <v>102</v>
      </c>
      <c r="O26" s="7"/>
      <c r="P26" s="7"/>
    </row>
    <row r="27" customFormat="false" ht="15" hidden="false" customHeight="false" outlineLevel="0" collapsed="false">
      <c r="A27" s="8" t="s">
        <v>141</v>
      </c>
      <c r="B27" s="8" t="s">
        <v>36</v>
      </c>
      <c r="C27" s="8" t="s">
        <v>34</v>
      </c>
      <c r="D27" s="8" t="s">
        <v>34</v>
      </c>
      <c r="E27" s="8" t="s">
        <v>36</v>
      </c>
      <c r="F27" s="8" t="s">
        <v>36</v>
      </c>
      <c r="G27" s="8" t="s">
        <v>35</v>
      </c>
      <c r="H27" s="8" t="s">
        <v>34</v>
      </c>
      <c r="I27" s="8" t="s">
        <v>35</v>
      </c>
      <c r="J27" s="8" t="s">
        <v>74</v>
      </c>
      <c r="K27" s="8"/>
      <c r="L27" s="8" t="s">
        <v>95</v>
      </c>
      <c r="M27" s="8"/>
      <c r="N27" s="8" t="s">
        <v>96</v>
      </c>
      <c r="O27" s="7"/>
      <c r="P27" s="7"/>
    </row>
    <row r="28" customFormat="false" ht="15" hidden="false" customHeight="false" outlineLevel="0" collapsed="false">
      <c r="A28" s="8" t="s">
        <v>142</v>
      </c>
      <c r="B28" s="8" t="s">
        <v>35</v>
      </c>
      <c r="C28" s="8" t="s">
        <v>35</v>
      </c>
      <c r="D28" s="8" t="s">
        <v>35</v>
      </c>
      <c r="E28" s="8" t="s">
        <v>34</v>
      </c>
      <c r="F28" s="8" t="s">
        <v>34</v>
      </c>
      <c r="G28" s="8" t="s">
        <v>36</v>
      </c>
      <c r="H28" s="8" t="s">
        <v>35</v>
      </c>
      <c r="I28" s="8" t="s">
        <v>34</v>
      </c>
      <c r="J28" s="8" t="s">
        <v>75</v>
      </c>
      <c r="K28" s="8" t="s">
        <v>95</v>
      </c>
      <c r="L28" s="8"/>
      <c r="M28" s="8"/>
      <c r="N28" s="8" t="s">
        <v>96</v>
      </c>
      <c r="O28" s="7" t="s">
        <v>143</v>
      </c>
      <c r="P28" s="7" t="s">
        <v>144</v>
      </c>
    </row>
    <row r="29" customFormat="false" ht="15" hidden="false" customHeight="false" outlineLevel="0" collapsed="false">
      <c r="A29" s="8" t="s">
        <v>145</v>
      </c>
      <c r="B29" s="8" t="s">
        <v>34</v>
      </c>
      <c r="C29" s="8" t="s">
        <v>36</v>
      </c>
      <c r="D29" s="8" t="s">
        <v>35</v>
      </c>
      <c r="E29" s="8" t="s">
        <v>34</v>
      </c>
      <c r="F29" s="8" t="s">
        <v>35</v>
      </c>
      <c r="G29" s="8" t="s">
        <v>34</v>
      </c>
      <c r="H29" s="8" t="s">
        <v>36</v>
      </c>
      <c r="I29" s="8" t="s">
        <v>35</v>
      </c>
      <c r="J29" s="8" t="s">
        <v>74</v>
      </c>
      <c r="K29" s="8"/>
      <c r="L29" s="8" t="s">
        <v>95</v>
      </c>
      <c r="M29" s="8" t="s">
        <v>95</v>
      </c>
      <c r="N29" s="8" t="s">
        <v>102</v>
      </c>
      <c r="O29" s="7" t="s">
        <v>146</v>
      </c>
      <c r="P29" s="7"/>
    </row>
    <row r="30" customFormat="false" ht="15" hidden="false" customHeight="false" outlineLevel="0" collapsed="false">
      <c r="A30" s="8" t="s">
        <v>147</v>
      </c>
      <c r="B30" s="8" t="s">
        <v>34</v>
      </c>
      <c r="C30" s="8" t="s">
        <v>36</v>
      </c>
      <c r="D30" s="8" t="s">
        <v>34</v>
      </c>
      <c r="E30" s="8" t="s">
        <v>35</v>
      </c>
      <c r="F30" s="8" t="s">
        <v>36</v>
      </c>
      <c r="G30" s="8" t="s">
        <v>35</v>
      </c>
      <c r="H30" s="8" t="s">
        <v>35</v>
      </c>
      <c r="I30" s="8" t="s">
        <v>35</v>
      </c>
      <c r="J30" s="8" t="s">
        <v>74</v>
      </c>
      <c r="K30" s="8"/>
      <c r="L30" s="8" t="s">
        <v>95</v>
      </c>
      <c r="M30" s="8"/>
      <c r="N30" s="8" t="s">
        <v>96</v>
      </c>
      <c r="O30" s="7"/>
      <c r="P30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10" min="2" style="0" width="15"/>
    <col collapsed="false" customWidth="true" hidden="false" outlineLevel="0" max="13" min="11" style="0" width="12"/>
    <col collapsed="false" customWidth="true" hidden="false" outlineLevel="0" max="14" min="14" style="0" width="14"/>
    <col collapsed="false" customWidth="true" hidden="false" outlineLevel="0" max="15" min="15" style="0" width="42"/>
    <col collapsed="false" customWidth="true" hidden="false" outlineLevel="0" max="16" min="16" style="0" width="48"/>
  </cols>
  <sheetData>
    <row r="1" customFormat="false" ht="45" hidden="false" customHeight="true" outlineLevel="0" collapsed="false">
      <c r="A1" s="6" t="s">
        <v>78</v>
      </c>
      <c r="B1" s="6" t="s">
        <v>79</v>
      </c>
      <c r="C1" s="6" t="s">
        <v>80</v>
      </c>
      <c r="D1" s="6" t="s">
        <v>81</v>
      </c>
      <c r="E1" s="6" t="s">
        <v>82</v>
      </c>
      <c r="F1" s="6" t="s">
        <v>83</v>
      </c>
      <c r="G1" s="6" t="s">
        <v>84</v>
      </c>
      <c r="H1" s="6" t="s">
        <v>85</v>
      </c>
      <c r="I1" s="6" t="s">
        <v>86</v>
      </c>
      <c r="J1" s="6" t="s">
        <v>87</v>
      </c>
      <c r="K1" s="6" t="s">
        <v>88</v>
      </c>
      <c r="L1" s="6" t="s">
        <v>89</v>
      </c>
      <c r="M1" s="6" t="s">
        <v>90</v>
      </c>
      <c r="N1" s="6" t="s">
        <v>91</v>
      </c>
      <c r="O1" s="6" t="s">
        <v>92</v>
      </c>
      <c r="P1" s="6" t="s">
        <v>93</v>
      </c>
    </row>
    <row r="2" customFormat="false" ht="15" hidden="false" customHeight="false" outlineLevel="0" collapsed="false">
      <c r="A2" s="8" t="s">
        <v>148</v>
      </c>
      <c r="B2" s="8" t="s">
        <v>34</v>
      </c>
      <c r="C2" s="8" t="s">
        <v>35</v>
      </c>
      <c r="D2" s="8" t="s">
        <v>38</v>
      </c>
      <c r="E2" s="8" t="s">
        <v>34</v>
      </c>
      <c r="F2" s="8" t="s">
        <v>35</v>
      </c>
      <c r="G2" s="8" t="s">
        <v>35</v>
      </c>
      <c r="H2" s="8" t="s">
        <v>35</v>
      </c>
      <c r="I2" s="8" t="s">
        <v>35</v>
      </c>
      <c r="J2" s="8" t="s">
        <v>76</v>
      </c>
      <c r="K2" s="8"/>
      <c r="L2" s="8" t="s">
        <v>95</v>
      </c>
      <c r="M2" s="8"/>
      <c r="N2" s="8" t="s">
        <v>106</v>
      </c>
      <c r="O2" s="7" t="s">
        <v>149</v>
      </c>
      <c r="P2" s="7"/>
    </row>
    <row r="3" customFormat="false" ht="35.05" hidden="false" customHeight="false" outlineLevel="0" collapsed="false">
      <c r="A3" s="8" t="s">
        <v>150</v>
      </c>
      <c r="B3" s="8" t="s">
        <v>34</v>
      </c>
      <c r="C3" s="8" t="s">
        <v>36</v>
      </c>
      <c r="D3" s="8" t="s">
        <v>34</v>
      </c>
      <c r="E3" s="8" t="s">
        <v>35</v>
      </c>
      <c r="F3" s="8" t="s">
        <v>35</v>
      </c>
      <c r="G3" s="8" t="s">
        <v>34</v>
      </c>
      <c r="H3" s="8" t="s">
        <v>36</v>
      </c>
      <c r="I3" s="8" t="s">
        <v>34</v>
      </c>
      <c r="J3" s="8" t="s">
        <v>75</v>
      </c>
      <c r="K3" s="8" t="s">
        <v>95</v>
      </c>
      <c r="L3" s="8"/>
      <c r="M3" s="8"/>
      <c r="N3" s="8" t="s">
        <v>102</v>
      </c>
      <c r="O3" s="7" t="s">
        <v>151</v>
      </c>
      <c r="P3" s="7" t="s">
        <v>152</v>
      </c>
    </row>
    <row r="4" customFormat="false" ht="15" hidden="false" customHeight="false" outlineLevel="0" collapsed="false">
      <c r="A4" s="8" t="s">
        <v>153</v>
      </c>
      <c r="B4" s="8" t="s">
        <v>34</v>
      </c>
      <c r="C4" s="8" t="s">
        <v>34</v>
      </c>
      <c r="D4" s="8" t="s">
        <v>34</v>
      </c>
      <c r="E4" s="8" t="s">
        <v>34</v>
      </c>
      <c r="F4" s="8" t="s">
        <v>34</v>
      </c>
      <c r="G4" s="8" t="s">
        <v>34</v>
      </c>
      <c r="H4" s="8" t="s">
        <v>34</v>
      </c>
      <c r="I4" s="8" t="s">
        <v>34</v>
      </c>
      <c r="J4" s="8" t="s">
        <v>74</v>
      </c>
      <c r="K4" s="8"/>
      <c r="L4" s="8"/>
      <c r="M4" s="8" t="s">
        <v>95</v>
      </c>
      <c r="N4" s="8" t="s">
        <v>96</v>
      </c>
      <c r="O4" s="7"/>
      <c r="P4" s="7"/>
    </row>
    <row r="5" customFormat="false" ht="15" hidden="false" customHeight="false" outlineLevel="0" collapsed="false">
      <c r="A5" s="8" t="s">
        <v>154</v>
      </c>
      <c r="B5" s="8" t="s">
        <v>34</v>
      </c>
      <c r="C5" s="8" t="s">
        <v>35</v>
      </c>
      <c r="D5" s="8" t="s">
        <v>34</v>
      </c>
      <c r="E5" s="8" t="s">
        <v>35</v>
      </c>
      <c r="F5" s="8" t="s">
        <v>35</v>
      </c>
      <c r="G5" s="8" t="s">
        <v>34</v>
      </c>
      <c r="H5" s="8" t="s">
        <v>36</v>
      </c>
      <c r="I5" s="8" t="s">
        <v>35</v>
      </c>
      <c r="J5" s="8" t="s">
        <v>75</v>
      </c>
      <c r="K5" s="8"/>
      <c r="L5" s="8" t="s">
        <v>95</v>
      </c>
      <c r="M5" s="8"/>
      <c r="N5" s="8" t="s">
        <v>96</v>
      </c>
      <c r="O5" s="7" t="s">
        <v>98</v>
      </c>
      <c r="P5" s="7" t="s">
        <v>155</v>
      </c>
    </row>
    <row r="6" customFormat="false" ht="23.85" hidden="false" customHeight="false" outlineLevel="0" collapsed="false">
      <c r="A6" s="8" t="s">
        <v>156</v>
      </c>
      <c r="B6" s="8" t="s">
        <v>34</v>
      </c>
      <c r="C6" s="8" t="s">
        <v>34</v>
      </c>
      <c r="D6" s="8" t="s">
        <v>37</v>
      </c>
      <c r="E6" s="8" t="s">
        <v>34</v>
      </c>
      <c r="F6" s="8" t="s">
        <v>34</v>
      </c>
      <c r="G6" s="8" t="s">
        <v>34</v>
      </c>
      <c r="H6" s="8" t="s">
        <v>35</v>
      </c>
      <c r="I6" s="8" t="s">
        <v>35</v>
      </c>
      <c r="J6" s="8" t="s">
        <v>75</v>
      </c>
      <c r="K6" s="8" t="s">
        <v>95</v>
      </c>
      <c r="L6" s="8"/>
      <c r="M6" s="8"/>
      <c r="N6" s="8" t="s">
        <v>96</v>
      </c>
      <c r="O6" s="7" t="s">
        <v>157</v>
      </c>
      <c r="P6" s="7" t="s">
        <v>158</v>
      </c>
    </row>
    <row r="7" customFormat="false" ht="23.85" hidden="false" customHeight="false" outlineLevel="0" collapsed="false">
      <c r="A7" s="8" t="s">
        <v>159</v>
      </c>
      <c r="B7" s="8" t="s">
        <v>35</v>
      </c>
      <c r="C7" s="8" t="s">
        <v>37</v>
      </c>
      <c r="D7" s="8" t="s">
        <v>34</v>
      </c>
      <c r="E7" s="8" t="s">
        <v>34</v>
      </c>
      <c r="F7" s="8" t="s">
        <v>36</v>
      </c>
      <c r="G7" s="8" t="s">
        <v>34</v>
      </c>
      <c r="H7" s="8" t="s">
        <v>37</v>
      </c>
      <c r="I7" s="8" t="s">
        <v>35</v>
      </c>
      <c r="J7" s="8" t="s">
        <v>74</v>
      </c>
      <c r="K7" s="8"/>
      <c r="L7" s="8" t="s">
        <v>95</v>
      </c>
      <c r="M7" s="8"/>
      <c r="N7" s="8" t="s">
        <v>102</v>
      </c>
      <c r="O7" s="7" t="s">
        <v>160</v>
      </c>
      <c r="P7" s="7" t="s">
        <v>161</v>
      </c>
    </row>
    <row r="8" customFormat="false" ht="23.85" hidden="false" customHeight="false" outlineLevel="0" collapsed="false">
      <c r="A8" s="8" t="s">
        <v>162</v>
      </c>
      <c r="B8" s="8" t="s">
        <v>34</v>
      </c>
      <c r="C8" s="8" t="s">
        <v>37</v>
      </c>
      <c r="D8" s="8" t="s">
        <v>34</v>
      </c>
      <c r="E8" s="8" t="s">
        <v>35</v>
      </c>
      <c r="F8" s="8" t="s">
        <v>34</v>
      </c>
      <c r="G8" s="8" t="s">
        <v>35</v>
      </c>
      <c r="H8" s="8" t="s">
        <v>34</v>
      </c>
      <c r="I8" s="8" t="s">
        <v>35</v>
      </c>
      <c r="J8" s="8" t="s">
        <v>76</v>
      </c>
      <c r="K8" s="8"/>
      <c r="L8" s="8" t="s">
        <v>95</v>
      </c>
      <c r="M8" s="8"/>
      <c r="N8" s="8" t="s">
        <v>96</v>
      </c>
      <c r="O8" s="7"/>
      <c r="P8" s="7" t="s">
        <v>163</v>
      </c>
    </row>
    <row r="9" customFormat="false" ht="23.85" hidden="false" customHeight="false" outlineLevel="0" collapsed="false">
      <c r="A9" s="8" t="s">
        <v>164</v>
      </c>
      <c r="B9" s="8" t="s">
        <v>34</v>
      </c>
      <c r="C9" s="8" t="s">
        <v>37</v>
      </c>
      <c r="D9" s="8" t="s">
        <v>38</v>
      </c>
      <c r="E9" s="8" t="s">
        <v>35</v>
      </c>
      <c r="F9" s="8" t="s">
        <v>35</v>
      </c>
      <c r="G9" s="8" t="s">
        <v>36</v>
      </c>
      <c r="H9" s="8" t="s">
        <v>35</v>
      </c>
      <c r="I9" s="8" t="s">
        <v>34</v>
      </c>
      <c r="J9" s="8" t="s">
        <v>76</v>
      </c>
      <c r="K9" s="8" t="s">
        <v>95</v>
      </c>
      <c r="L9" s="8"/>
      <c r="M9" s="8"/>
      <c r="N9" s="8" t="s">
        <v>96</v>
      </c>
      <c r="O9" s="7" t="s">
        <v>134</v>
      </c>
      <c r="P9" s="7" t="s">
        <v>165</v>
      </c>
    </row>
    <row r="10" customFormat="false" ht="15" hidden="false" customHeight="false" outlineLevel="0" collapsed="false">
      <c r="A10" s="8" t="s">
        <v>166</v>
      </c>
      <c r="B10" s="8" t="s">
        <v>35</v>
      </c>
      <c r="C10" s="8" t="s">
        <v>35</v>
      </c>
      <c r="D10" s="8" t="s">
        <v>34</v>
      </c>
      <c r="E10" s="8" t="s">
        <v>37</v>
      </c>
      <c r="F10" s="8" t="s">
        <v>37</v>
      </c>
      <c r="G10" s="8" t="s">
        <v>34</v>
      </c>
      <c r="H10" s="8" t="s">
        <v>35</v>
      </c>
      <c r="I10" s="8" t="s">
        <v>38</v>
      </c>
      <c r="J10" s="8" t="s">
        <v>74</v>
      </c>
      <c r="K10" s="8"/>
      <c r="L10" s="8"/>
      <c r="M10" s="8" t="s">
        <v>95</v>
      </c>
      <c r="N10" s="8" t="s">
        <v>102</v>
      </c>
      <c r="O10" s="7"/>
      <c r="P10" s="7"/>
    </row>
    <row r="11" customFormat="false" ht="15" hidden="false" customHeight="false" outlineLevel="0" collapsed="false">
      <c r="A11" s="8" t="s">
        <v>167</v>
      </c>
      <c r="B11" s="8" t="s">
        <v>34</v>
      </c>
      <c r="C11" s="8" t="s">
        <v>34</v>
      </c>
      <c r="D11" s="8" t="s">
        <v>38</v>
      </c>
      <c r="E11" s="8" t="s">
        <v>35</v>
      </c>
      <c r="F11" s="8" t="s">
        <v>35</v>
      </c>
      <c r="G11" s="8" t="s">
        <v>35</v>
      </c>
      <c r="H11" s="8" t="s">
        <v>37</v>
      </c>
      <c r="I11" s="8" t="s">
        <v>37</v>
      </c>
      <c r="J11" s="8" t="s">
        <v>75</v>
      </c>
      <c r="K11" s="8"/>
      <c r="L11" s="8"/>
      <c r="M11" s="8" t="s">
        <v>95</v>
      </c>
      <c r="N11" s="8" t="s">
        <v>96</v>
      </c>
      <c r="O11" s="7"/>
      <c r="P11" s="7"/>
    </row>
    <row r="12" customFormat="false" ht="23.85" hidden="false" customHeight="false" outlineLevel="0" collapsed="false">
      <c r="A12" s="8" t="s">
        <v>168</v>
      </c>
      <c r="B12" s="8" t="s">
        <v>34</v>
      </c>
      <c r="C12" s="8" t="s">
        <v>37</v>
      </c>
      <c r="D12" s="8" t="s">
        <v>38</v>
      </c>
      <c r="E12" s="8" t="s">
        <v>36</v>
      </c>
      <c r="F12" s="8" t="s">
        <v>35</v>
      </c>
      <c r="G12" s="8" t="s">
        <v>35</v>
      </c>
      <c r="H12" s="8" t="s">
        <v>35</v>
      </c>
      <c r="I12" s="8" t="s">
        <v>34</v>
      </c>
      <c r="J12" s="8" t="s">
        <v>76</v>
      </c>
      <c r="K12" s="8"/>
      <c r="L12" s="8" t="s">
        <v>95</v>
      </c>
      <c r="M12" s="8"/>
      <c r="N12" s="8" t="s">
        <v>96</v>
      </c>
      <c r="O12" s="7" t="s">
        <v>118</v>
      </c>
      <c r="P12" s="7" t="s">
        <v>169</v>
      </c>
    </row>
    <row r="13" customFormat="false" ht="15" hidden="false" customHeight="false" outlineLevel="0" collapsed="false">
      <c r="A13" s="8" t="s">
        <v>170</v>
      </c>
      <c r="B13" s="8" t="s">
        <v>35</v>
      </c>
      <c r="C13" s="8" t="s">
        <v>37</v>
      </c>
      <c r="D13" s="8" t="s">
        <v>35</v>
      </c>
      <c r="E13" s="8" t="s">
        <v>36</v>
      </c>
      <c r="F13" s="8" t="s">
        <v>37</v>
      </c>
      <c r="G13" s="8" t="s">
        <v>36</v>
      </c>
      <c r="H13" s="8" t="s">
        <v>35</v>
      </c>
      <c r="I13" s="8" t="s">
        <v>34</v>
      </c>
      <c r="J13" s="8" t="s">
        <v>74</v>
      </c>
      <c r="K13" s="8"/>
      <c r="L13" s="8" t="s">
        <v>95</v>
      </c>
      <c r="M13" s="8"/>
      <c r="N13" s="8" t="s">
        <v>96</v>
      </c>
      <c r="O13" s="7"/>
      <c r="P13" s="7"/>
    </row>
    <row r="14" customFormat="false" ht="35.05" hidden="false" customHeight="false" outlineLevel="0" collapsed="false">
      <c r="A14" s="8" t="s">
        <v>171</v>
      </c>
      <c r="B14" s="8" t="s">
        <v>34</v>
      </c>
      <c r="C14" s="8" t="s">
        <v>36</v>
      </c>
      <c r="D14" s="8" t="s">
        <v>38</v>
      </c>
      <c r="E14" s="8" t="s">
        <v>34</v>
      </c>
      <c r="F14" s="8" t="s">
        <v>36</v>
      </c>
      <c r="G14" s="8" t="s">
        <v>34</v>
      </c>
      <c r="H14" s="8" t="s">
        <v>35</v>
      </c>
      <c r="I14" s="8" t="s">
        <v>35</v>
      </c>
      <c r="J14" s="8" t="s">
        <v>76</v>
      </c>
      <c r="K14" s="8" t="s">
        <v>95</v>
      </c>
      <c r="L14" s="8"/>
      <c r="M14" s="8"/>
      <c r="N14" s="8" t="s">
        <v>96</v>
      </c>
      <c r="O14" s="7" t="s">
        <v>172</v>
      </c>
      <c r="P14" s="7" t="s">
        <v>173</v>
      </c>
    </row>
    <row r="15" customFormat="false" ht="15" hidden="false" customHeight="false" outlineLevel="0" collapsed="false">
      <c r="A15" s="8" t="s">
        <v>174</v>
      </c>
      <c r="B15" s="8" t="s">
        <v>35</v>
      </c>
      <c r="C15" s="8" t="s">
        <v>35</v>
      </c>
      <c r="D15" s="8" t="s">
        <v>35</v>
      </c>
      <c r="E15" s="8" t="s">
        <v>34</v>
      </c>
      <c r="F15" s="8" t="s">
        <v>35</v>
      </c>
      <c r="G15" s="8" t="s">
        <v>34</v>
      </c>
      <c r="H15" s="8" t="s">
        <v>35</v>
      </c>
      <c r="I15" s="8" t="s">
        <v>34</v>
      </c>
      <c r="J15" s="8" t="s">
        <v>75</v>
      </c>
      <c r="K15" s="8"/>
      <c r="L15" s="8" t="s">
        <v>95</v>
      </c>
      <c r="M15" s="8"/>
      <c r="N15" s="8" t="s">
        <v>96</v>
      </c>
      <c r="O15" s="7" t="s">
        <v>175</v>
      </c>
      <c r="P15" s="7" t="s">
        <v>144</v>
      </c>
    </row>
    <row r="16" customFormat="false" ht="15" hidden="false" customHeight="false" outlineLevel="0" collapsed="false">
      <c r="A16" s="8" t="s">
        <v>176</v>
      </c>
      <c r="B16" s="8" t="s">
        <v>34</v>
      </c>
      <c r="C16" s="8" t="s">
        <v>35</v>
      </c>
      <c r="D16" s="8" t="s">
        <v>35</v>
      </c>
      <c r="E16" s="8" t="s">
        <v>35</v>
      </c>
      <c r="F16" s="8" t="s">
        <v>35</v>
      </c>
      <c r="G16" s="8" t="s">
        <v>35</v>
      </c>
      <c r="H16" s="8" t="s">
        <v>34</v>
      </c>
      <c r="I16" s="8" t="s">
        <v>36</v>
      </c>
      <c r="J16" s="8" t="s">
        <v>74</v>
      </c>
      <c r="K16" s="8"/>
      <c r="L16" s="8" t="s">
        <v>95</v>
      </c>
      <c r="M16" s="8"/>
      <c r="N16" s="8" t="s">
        <v>96</v>
      </c>
      <c r="O16" s="7" t="s">
        <v>177</v>
      </c>
      <c r="P16" s="7" t="s">
        <v>127</v>
      </c>
    </row>
    <row r="17" customFormat="false" ht="15" hidden="false" customHeight="false" outlineLevel="0" collapsed="false">
      <c r="A17" s="8" t="s">
        <v>178</v>
      </c>
      <c r="B17" s="8" t="s">
        <v>34</v>
      </c>
      <c r="C17" s="8" t="s">
        <v>35</v>
      </c>
      <c r="D17" s="8" t="s">
        <v>34</v>
      </c>
      <c r="E17" s="8" t="s">
        <v>34</v>
      </c>
      <c r="F17" s="8" t="s">
        <v>35</v>
      </c>
      <c r="G17" s="8" t="s">
        <v>35</v>
      </c>
      <c r="H17" s="8" t="s">
        <v>35</v>
      </c>
      <c r="I17" s="8" t="s">
        <v>34</v>
      </c>
      <c r="J17" s="8" t="s">
        <v>75</v>
      </c>
      <c r="K17" s="8"/>
      <c r="L17" s="8" t="s">
        <v>95</v>
      </c>
      <c r="M17" s="8"/>
      <c r="N17" s="8" t="s">
        <v>96</v>
      </c>
      <c r="O17" s="7"/>
      <c r="P17" s="7" t="s">
        <v>179</v>
      </c>
    </row>
    <row r="18" customFormat="false" ht="15" hidden="false" customHeight="false" outlineLevel="0" collapsed="false">
      <c r="A18" s="8" t="s">
        <v>180</v>
      </c>
      <c r="B18" s="8" t="s">
        <v>34</v>
      </c>
      <c r="C18" s="8" t="s">
        <v>35</v>
      </c>
      <c r="D18" s="8" t="s">
        <v>34</v>
      </c>
      <c r="E18" s="8" t="s">
        <v>37</v>
      </c>
      <c r="F18" s="8" t="s">
        <v>35</v>
      </c>
      <c r="G18" s="8" t="s">
        <v>34</v>
      </c>
      <c r="H18" s="8" t="s">
        <v>34</v>
      </c>
      <c r="I18" s="8" t="s">
        <v>34</v>
      </c>
      <c r="J18" s="8" t="s">
        <v>74</v>
      </c>
      <c r="K18" s="8"/>
      <c r="L18" s="8"/>
      <c r="M18" s="8" t="s">
        <v>95</v>
      </c>
      <c r="N18" s="8" t="s">
        <v>96</v>
      </c>
      <c r="O18" s="7"/>
      <c r="P18" s="7"/>
    </row>
    <row r="19" customFormat="false" ht="23.85" hidden="false" customHeight="false" outlineLevel="0" collapsed="false">
      <c r="A19" s="8" t="s">
        <v>181</v>
      </c>
      <c r="B19" s="8" t="s">
        <v>34</v>
      </c>
      <c r="C19" s="8" t="s">
        <v>35</v>
      </c>
      <c r="D19" s="8" t="s">
        <v>37</v>
      </c>
      <c r="E19" s="8" t="s">
        <v>36</v>
      </c>
      <c r="F19" s="8" t="s">
        <v>34</v>
      </c>
      <c r="G19" s="8" t="s">
        <v>35</v>
      </c>
      <c r="H19" s="8" t="s">
        <v>38</v>
      </c>
      <c r="I19" s="8" t="s">
        <v>34</v>
      </c>
      <c r="J19" s="8" t="s">
        <v>75</v>
      </c>
      <c r="K19" s="8"/>
      <c r="L19" s="8" t="s">
        <v>95</v>
      </c>
      <c r="M19" s="8" t="s">
        <v>95</v>
      </c>
      <c r="N19" s="8" t="s">
        <v>102</v>
      </c>
      <c r="O19" s="7" t="s">
        <v>182</v>
      </c>
      <c r="P19" s="7"/>
    </row>
    <row r="20" customFormat="false" ht="15" hidden="false" customHeight="false" outlineLevel="0" collapsed="false">
      <c r="A20" s="8" t="s">
        <v>183</v>
      </c>
      <c r="B20" s="8" t="s">
        <v>35</v>
      </c>
      <c r="C20" s="8" t="s">
        <v>36</v>
      </c>
      <c r="D20" s="8" t="s">
        <v>38</v>
      </c>
      <c r="E20" s="8" t="s">
        <v>34</v>
      </c>
      <c r="F20" s="8" t="s">
        <v>36</v>
      </c>
      <c r="G20" s="8" t="s">
        <v>37</v>
      </c>
      <c r="H20" s="8" t="s">
        <v>35</v>
      </c>
      <c r="I20" s="8" t="s">
        <v>36</v>
      </c>
      <c r="J20" s="8" t="s">
        <v>76</v>
      </c>
      <c r="K20" s="8"/>
      <c r="L20" s="8" t="s">
        <v>95</v>
      </c>
      <c r="M20" s="8"/>
      <c r="N20" s="8" t="s">
        <v>96</v>
      </c>
      <c r="O20" s="7" t="s">
        <v>184</v>
      </c>
      <c r="P20" s="7" t="s">
        <v>185</v>
      </c>
    </row>
    <row r="21" customFormat="false" ht="15" hidden="false" customHeight="false" outlineLevel="0" collapsed="false">
      <c r="A21" s="8" t="s">
        <v>186</v>
      </c>
      <c r="B21" s="8" t="s">
        <v>35</v>
      </c>
      <c r="C21" s="8" t="s">
        <v>34</v>
      </c>
      <c r="D21" s="8" t="s">
        <v>34</v>
      </c>
      <c r="E21" s="8" t="s">
        <v>38</v>
      </c>
      <c r="F21" s="8" t="s">
        <v>38</v>
      </c>
      <c r="G21" s="8" t="s">
        <v>34</v>
      </c>
      <c r="H21" s="8" t="s">
        <v>35</v>
      </c>
      <c r="I21" s="8" t="s">
        <v>34</v>
      </c>
      <c r="J21" s="8" t="s">
        <v>75</v>
      </c>
      <c r="K21" s="8"/>
      <c r="L21" s="8"/>
      <c r="M21" s="8" t="s">
        <v>95</v>
      </c>
      <c r="N21" s="8" t="s">
        <v>96</v>
      </c>
      <c r="O21" s="7" t="s">
        <v>187</v>
      </c>
      <c r="P21" s="7"/>
    </row>
    <row r="22" customFormat="false" ht="23.85" hidden="false" customHeight="false" outlineLevel="0" collapsed="false">
      <c r="A22" s="8" t="s">
        <v>188</v>
      </c>
      <c r="B22" s="8" t="s">
        <v>34</v>
      </c>
      <c r="C22" s="8" t="s">
        <v>38</v>
      </c>
      <c r="D22" s="8" t="s">
        <v>35</v>
      </c>
      <c r="E22" s="8" t="s">
        <v>35</v>
      </c>
      <c r="F22" s="8" t="s">
        <v>34</v>
      </c>
      <c r="G22" s="8" t="s">
        <v>34</v>
      </c>
      <c r="H22" s="8" t="s">
        <v>34</v>
      </c>
      <c r="I22" s="8" t="s">
        <v>35</v>
      </c>
      <c r="J22" s="8" t="s">
        <v>74</v>
      </c>
      <c r="K22" s="8"/>
      <c r="L22" s="8" t="s">
        <v>95</v>
      </c>
      <c r="M22" s="8"/>
      <c r="N22" s="8" t="s">
        <v>106</v>
      </c>
      <c r="O22" s="7" t="s">
        <v>113</v>
      </c>
      <c r="P22" s="7" t="s">
        <v>189</v>
      </c>
    </row>
    <row r="23" customFormat="false" ht="15" hidden="false" customHeight="false" outlineLevel="0" collapsed="false">
      <c r="A23" s="8" t="s">
        <v>190</v>
      </c>
      <c r="B23" s="8" t="s">
        <v>34</v>
      </c>
      <c r="C23" s="8" t="s">
        <v>36</v>
      </c>
      <c r="D23" s="8" t="s">
        <v>36</v>
      </c>
      <c r="E23" s="8" t="s">
        <v>37</v>
      </c>
      <c r="F23" s="8" t="s">
        <v>36</v>
      </c>
      <c r="G23" s="8" t="s">
        <v>35</v>
      </c>
      <c r="H23" s="8" t="s">
        <v>34</v>
      </c>
      <c r="I23" s="8" t="s">
        <v>36</v>
      </c>
      <c r="J23" s="8" t="s">
        <v>75</v>
      </c>
      <c r="K23" s="8"/>
      <c r="L23" s="8" t="s">
        <v>95</v>
      </c>
      <c r="M23" s="8"/>
      <c r="N23" s="8" t="s">
        <v>96</v>
      </c>
      <c r="O23" s="7"/>
      <c r="P23" s="7"/>
    </row>
    <row r="24" customFormat="false" ht="15" hidden="false" customHeight="false" outlineLevel="0" collapsed="false">
      <c r="A24" s="8" t="s">
        <v>191</v>
      </c>
      <c r="B24" s="8" t="s">
        <v>34</v>
      </c>
      <c r="C24" s="8" t="s">
        <v>34</v>
      </c>
      <c r="D24" s="8" t="s">
        <v>34</v>
      </c>
      <c r="E24" s="8" t="s">
        <v>34</v>
      </c>
      <c r="F24" s="8" t="s">
        <v>34</v>
      </c>
      <c r="G24" s="8" t="s">
        <v>34</v>
      </c>
      <c r="H24" s="8" t="s">
        <v>34</v>
      </c>
      <c r="I24" s="8" t="s">
        <v>35</v>
      </c>
      <c r="J24" s="8" t="s">
        <v>74</v>
      </c>
      <c r="K24" s="8"/>
      <c r="L24" s="8"/>
      <c r="M24" s="8" t="s">
        <v>95</v>
      </c>
      <c r="N24" s="8" t="s">
        <v>96</v>
      </c>
      <c r="O24" s="7"/>
      <c r="P24" s="7"/>
    </row>
    <row r="25" customFormat="false" ht="15" hidden="false" customHeight="false" outlineLevel="0" collapsed="false">
      <c r="A25" s="8" t="s">
        <v>192</v>
      </c>
      <c r="B25" s="8" t="s">
        <v>34</v>
      </c>
      <c r="C25" s="8" t="s">
        <v>35</v>
      </c>
      <c r="D25" s="8" t="s">
        <v>38</v>
      </c>
      <c r="E25" s="8" t="s">
        <v>35</v>
      </c>
      <c r="F25" s="8" t="s">
        <v>34</v>
      </c>
      <c r="G25" s="8" t="s">
        <v>34</v>
      </c>
      <c r="H25" s="8" t="s">
        <v>36</v>
      </c>
      <c r="I25" s="8" t="s">
        <v>34</v>
      </c>
      <c r="J25" s="8" t="s">
        <v>76</v>
      </c>
      <c r="K25" s="8"/>
      <c r="L25" s="8" t="s">
        <v>95</v>
      </c>
      <c r="M25" s="8"/>
      <c r="N25" s="8" t="s">
        <v>96</v>
      </c>
      <c r="O25" s="7"/>
      <c r="P25" s="7"/>
    </row>
    <row r="26" customFormat="false" ht="15" hidden="false" customHeight="false" outlineLevel="0" collapsed="false">
      <c r="A26" s="8" t="s">
        <v>193</v>
      </c>
      <c r="B26" s="8" t="s">
        <v>36</v>
      </c>
      <c r="C26" s="8" t="s">
        <v>35</v>
      </c>
      <c r="D26" s="8" t="s">
        <v>36</v>
      </c>
      <c r="E26" s="8" t="s">
        <v>36</v>
      </c>
      <c r="F26" s="8" t="s">
        <v>36</v>
      </c>
      <c r="G26" s="8" t="s">
        <v>35</v>
      </c>
      <c r="H26" s="8" t="s">
        <v>36</v>
      </c>
      <c r="I26" s="8" t="s">
        <v>37</v>
      </c>
      <c r="J26" s="8" t="s">
        <v>74</v>
      </c>
      <c r="K26" s="8"/>
      <c r="L26" s="8" t="s">
        <v>95</v>
      </c>
      <c r="M26" s="8"/>
      <c r="N26" s="8" t="s">
        <v>96</v>
      </c>
      <c r="O26" s="7"/>
      <c r="P26" s="7" t="s">
        <v>194</v>
      </c>
    </row>
    <row r="27" customFormat="false" ht="23.85" hidden="false" customHeight="false" outlineLevel="0" collapsed="false">
      <c r="A27" s="8" t="s">
        <v>195</v>
      </c>
      <c r="B27" s="8" t="s">
        <v>35</v>
      </c>
      <c r="C27" s="8" t="s">
        <v>38</v>
      </c>
      <c r="D27" s="8" t="s">
        <v>38</v>
      </c>
      <c r="E27" s="8" t="s">
        <v>35</v>
      </c>
      <c r="F27" s="8" t="s">
        <v>35</v>
      </c>
      <c r="G27" s="8" t="s">
        <v>36</v>
      </c>
      <c r="H27" s="8" t="s">
        <v>35</v>
      </c>
      <c r="I27" s="8" t="s">
        <v>34</v>
      </c>
      <c r="J27" s="8" t="s">
        <v>76</v>
      </c>
      <c r="K27" s="8"/>
      <c r="L27" s="8" t="s">
        <v>95</v>
      </c>
      <c r="M27" s="8"/>
      <c r="N27" s="8" t="s">
        <v>96</v>
      </c>
      <c r="O27" s="7"/>
      <c r="P27" s="7" t="s">
        <v>196</v>
      </c>
    </row>
    <row r="28" customFormat="false" ht="15" hidden="false" customHeight="false" outlineLevel="0" collapsed="false">
      <c r="A28" s="8" t="s">
        <v>197</v>
      </c>
      <c r="B28" s="8" t="s">
        <v>34</v>
      </c>
      <c r="C28" s="8" t="s">
        <v>35</v>
      </c>
      <c r="D28" s="8" t="s">
        <v>34</v>
      </c>
      <c r="E28" s="8" t="s">
        <v>35</v>
      </c>
      <c r="F28" s="8" t="s">
        <v>34</v>
      </c>
      <c r="G28" s="8" t="s">
        <v>35</v>
      </c>
      <c r="H28" s="8" t="s">
        <v>34</v>
      </c>
      <c r="I28" s="8" t="s">
        <v>36</v>
      </c>
      <c r="J28" s="8" t="s">
        <v>75</v>
      </c>
      <c r="K28" s="8"/>
      <c r="L28" s="8"/>
      <c r="M28" s="8" t="s">
        <v>95</v>
      </c>
      <c r="N28" s="8" t="s">
        <v>102</v>
      </c>
      <c r="O28" s="7"/>
      <c r="P28" s="7"/>
    </row>
    <row r="29" customFormat="false" ht="15" hidden="false" customHeight="false" outlineLevel="0" collapsed="false">
      <c r="A29" s="8" t="s">
        <v>198</v>
      </c>
      <c r="B29" s="8" t="s">
        <v>34</v>
      </c>
      <c r="C29" s="8" t="s">
        <v>36</v>
      </c>
      <c r="D29" s="8" t="s">
        <v>34</v>
      </c>
      <c r="E29" s="8" t="s">
        <v>37</v>
      </c>
      <c r="F29" s="8" t="s">
        <v>34</v>
      </c>
      <c r="G29" s="8" t="s">
        <v>34</v>
      </c>
      <c r="H29" s="8" t="s">
        <v>34</v>
      </c>
      <c r="I29" s="8" t="s">
        <v>35</v>
      </c>
      <c r="J29" s="8" t="s">
        <v>75</v>
      </c>
      <c r="K29" s="8"/>
      <c r="L29" s="8"/>
      <c r="M29" s="8" t="s">
        <v>95</v>
      </c>
      <c r="N29" s="8" t="s">
        <v>106</v>
      </c>
      <c r="O29" s="7"/>
      <c r="P29" s="7"/>
    </row>
    <row r="30" customFormat="false" ht="15" hidden="false" customHeight="false" outlineLevel="0" collapsed="false">
      <c r="A30" s="8" t="s">
        <v>199</v>
      </c>
      <c r="B30" s="8" t="s">
        <v>34</v>
      </c>
      <c r="C30" s="8" t="s">
        <v>34</v>
      </c>
      <c r="D30" s="8" t="s">
        <v>38</v>
      </c>
      <c r="E30" s="8" t="s">
        <v>38</v>
      </c>
      <c r="F30" s="8" t="s">
        <v>35</v>
      </c>
      <c r="G30" s="8" t="s">
        <v>35</v>
      </c>
      <c r="H30" s="8" t="s">
        <v>34</v>
      </c>
      <c r="I30" s="8" t="s">
        <v>35</v>
      </c>
      <c r="J30" s="8" t="s">
        <v>76</v>
      </c>
      <c r="K30" s="8"/>
      <c r="L30" s="8" t="s">
        <v>95</v>
      </c>
      <c r="M30" s="8"/>
      <c r="N30" s="8" t="s">
        <v>102</v>
      </c>
      <c r="O30" s="7"/>
      <c r="P30" s="7"/>
    </row>
    <row r="31" customFormat="false" ht="23.85" hidden="false" customHeight="false" outlineLevel="0" collapsed="false">
      <c r="A31" s="8" t="s">
        <v>200</v>
      </c>
      <c r="B31" s="8" t="s">
        <v>37</v>
      </c>
      <c r="C31" s="8" t="s">
        <v>35</v>
      </c>
      <c r="D31" s="8" t="s">
        <v>37</v>
      </c>
      <c r="E31" s="8" t="s">
        <v>35</v>
      </c>
      <c r="F31" s="8" t="s">
        <v>34</v>
      </c>
      <c r="G31" s="8" t="s">
        <v>34</v>
      </c>
      <c r="H31" s="8" t="s">
        <v>35</v>
      </c>
      <c r="I31" s="8" t="s">
        <v>35</v>
      </c>
      <c r="J31" s="8" t="s">
        <v>76</v>
      </c>
      <c r="K31" s="8"/>
      <c r="L31" s="8" t="s">
        <v>95</v>
      </c>
      <c r="M31" s="8"/>
      <c r="N31" s="8" t="s">
        <v>96</v>
      </c>
      <c r="O31" s="7"/>
      <c r="P31" s="7" t="s">
        <v>201</v>
      </c>
    </row>
    <row r="32" customFormat="false" ht="15" hidden="false" customHeight="false" outlineLevel="0" collapsed="false">
      <c r="A32" s="8" t="s">
        <v>202</v>
      </c>
      <c r="B32" s="8" t="s">
        <v>34</v>
      </c>
      <c r="C32" s="8" t="s">
        <v>34</v>
      </c>
      <c r="D32" s="8" t="s">
        <v>37</v>
      </c>
      <c r="E32" s="8" t="s">
        <v>35</v>
      </c>
      <c r="F32" s="8" t="s">
        <v>35</v>
      </c>
      <c r="G32" s="8" t="s">
        <v>34</v>
      </c>
      <c r="H32" s="8" t="s">
        <v>34</v>
      </c>
      <c r="I32" s="8" t="s">
        <v>34</v>
      </c>
      <c r="J32" s="8" t="s">
        <v>75</v>
      </c>
      <c r="K32" s="8"/>
      <c r="L32" s="8"/>
      <c r="M32" s="8" t="s">
        <v>95</v>
      </c>
      <c r="N32" s="8" t="s">
        <v>96</v>
      </c>
      <c r="O32" s="7"/>
      <c r="P32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203</v>
      </c>
    </row>
    <row r="2" customFormat="false" ht="15" hidden="false" customHeight="false" outlineLevel="0" collapsed="false">
      <c r="A2" s="2" t="s">
        <v>204</v>
      </c>
    </row>
    <row r="4" customFormat="false" ht="15" hidden="false" customHeight="false" outlineLevel="0" collapsed="false">
      <c r="A4" s="6" t="s">
        <v>78</v>
      </c>
      <c r="B4" s="6" t="s">
        <v>205</v>
      </c>
    </row>
    <row r="5" customFormat="false" ht="15" hidden="false" customHeight="false" outlineLevel="0" collapsed="false">
      <c r="A5" s="8" t="s">
        <v>97</v>
      </c>
      <c r="B5" s="7" t="s">
        <v>98</v>
      </c>
    </row>
    <row r="6" customFormat="false" ht="15" hidden="false" customHeight="false" outlineLevel="0" collapsed="false">
      <c r="A6" s="8" t="s">
        <v>101</v>
      </c>
      <c r="B6" s="7" t="s">
        <v>103</v>
      </c>
    </row>
    <row r="7" customFormat="false" ht="15" hidden="false" customHeight="false" outlineLevel="0" collapsed="false">
      <c r="A7" s="8" t="s">
        <v>105</v>
      </c>
      <c r="B7" s="7" t="s">
        <v>107</v>
      </c>
    </row>
    <row r="8" customFormat="false" ht="15" hidden="false" customHeight="false" outlineLevel="0" collapsed="false">
      <c r="A8" s="8" t="s">
        <v>109</v>
      </c>
      <c r="B8" s="7" t="s">
        <v>110</v>
      </c>
    </row>
    <row r="9" customFormat="false" ht="15" hidden="false" customHeight="false" outlineLevel="0" collapsed="false">
      <c r="A9" s="8" t="s">
        <v>112</v>
      </c>
      <c r="B9" s="7" t="s">
        <v>113</v>
      </c>
    </row>
    <row r="10" customFormat="false" ht="15" hidden="false" customHeight="false" outlineLevel="0" collapsed="false">
      <c r="A10" s="8" t="s">
        <v>117</v>
      </c>
      <c r="B10" s="7" t="s">
        <v>118</v>
      </c>
    </row>
    <row r="11" customFormat="false" ht="15" hidden="false" customHeight="false" outlineLevel="0" collapsed="false">
      <c r="A11" s="8" t="s">
        <v>125</v>
      </c>
      <c r="B11" s="7" t="s">
        <v>126</v>
      </c>
    </row>
    <row r="12" customFormat="false" ht="15" hidden="false" customHeight="false" outlineLevel="0" collapsed="false">
      <c r="A12" s="8" t="s">
        <v>133</v>
      </c>
      <c r="B12" s="7" t="s">
        <v>134</v>
      </c>
    </row>
    <row r="13" customFormat="false" ht="15" hidden="false" customHeight="false" outlineLevel="0" collapsed="false">
      <c r="A13" s="8" t="s">
        <v>142</v>
      </c>
      <c r="B13" s="7" t="s">
        <v>143</v>
      </c>
    </row>
    <row r="14" customFormat="false" ht="15" hidden="false" customHeight="false" outlineLevel="0" collapsed="false">
      <c r="A14" s="8" t="s">
        <v>145</v>
      </c>
      <c r="B14" s="7" t="s">
        <v>146</v>
      </c>
    </row>
    <row r="16" customFormat="false" ht="15" hidden="false" customHeight="false" outlineLevel="0" collapsed="false">
      <c r="A16" s="6" t="s">
        <v>78</v>
      </c>
      <c r="B16" s="6" t="s">
        <v>206</v>
      </c>
    </row>
    <row r="17" customFormat="false" ht="15" hidden="false" customHeight="false" outlineLevel="0" collapsed="false">
      <c r="A17" s="8" t="s">
        <v>97</v>
      </c>
      <c r="B17" s="7" t="s">
        <v>99</v>
      </c>
    </row>
    <row r="18" customFormat="false" ht="15" hidden="false" customHeight="false" outlineLevel="0" collapsed="false">
      <c r="A18" s="8" t="s">
        <v>101</v>
      </c>
      <c r="B18" s="7" t="s">
        <v>104</v>
      </c>
    </row>
    <row r="19" customFormat="false" ht="15" hidden="false" customHeight="false" outlineLevel="0" collapsed="false">
      <c r="A19" s="8" t="s">
        <v>105</v>
      </c>
      <c r="B19" s="7" t="s">
        <v>108</v>
      </c>
    </row>
    <row r="20" customFormat="false" ht="15" hidden="false" customHeight="false" outlineLevel="0" collapsed="false">
      <c r="A20" s="8" t="s">
        <v>109</v>
      </c>
      <c r="B20" s="7" t="s">
        <v>111</v>
      </c>
    </row>
    <row r="21" customFormat="false" ht="15" hidden="false" customHeight="false" outlineLevel="0" collapsed="false">
      <c r="A21" s="8" t="s">
        <v>112</v>
      </c>
      <c r="B21" s="7" t="s">
        <v>114</v>
      </c>
    </row>
    <row r="22" customFormat="false" ht="15" hidden="false" customHeight="false" outlineLevel="0" collapsed="false">
      <c r="A22" s="8" t="s">
        <v>117</v>
      </c>
      <c r="B22" s="7" t="s">
        <v>119</v>
      </c>
    </row>
    <row r="23" customFormat="false" ht="15" hidden="false" customHeight="false" outlineLevel="0" collapsed="false">
      <c r="A23" s="8" t="s">
        <v>125</v>
      </c>
      <c r="B23" s="7" t="s">
        <v>127</v>
      </c>
    </row>
    <row r="24" customFormat="false" ht="15" hidden="false" customHeight="false" outlineLevel="0" collapsed="false">
      <c r="A24" s="8" t="s">
        <v>128</v>
      </c>
      <c r="B24" s="7" t="s">
        <v>129</v>
      </c>
    </row>
    <row r="25" customFormat="false" ht="15" hidden="false" customHeight="false" outlineLevel="0" collapsed="false">
      <c r="A25" s="8" t="s">
        <v>133</v>
      </c>
      <c r="B25" s="7" t="s">
        <v>135</v>
      </c>
    </row>
    <row r="26" customFormat="false" ht="15" hidden="false" customHeight="false" outlineLevel="0" collapsed="false">
      <c r="A26" s="8" t="s">
        <v>136</v>
      </c>
      <c r="B26" s="7" t="s">
        <v>137</v>
      </c>
    </row>
    <row r="27" customFormat="false" ht="15" hidden="false" customHeight="false" outlineLevel="0" collapsed="false">
      <c r="A27" s="8" t="s">
        <v>142</v>
      </c>
      <c r="B27" s="7" t="s">
        <v>144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207</v>
      </c>
    </row>
    <row r="2" customFormat="false" ht="15" hidden="false" customHeight="false" outlineLevel="0" collapsed="false">
      <c r="A2" s="2" t="s">
        <v>204</v>
      </c>
    </row>
    <row r="4" customFormat="false" ht="15" hidden="false" customHeight="false" outlineLevel="0" collapsed="false">
      <c r="A4" s="6" t="s">
        <v>78</v>
      </c>
      <c r="B4" s="6" t="s">
        <v>205</v>
      </c>
    </row>
    <row r="5" customFormat="false" ht="15" hidden="false" customHeight="false" outlineLevel="0" collapsed="false">
      <c r="A5" s="8" t="s">
        <v>148</v>
      </c>
      <c r="B5" s="7" t="s">
        <v>149</v>
      </c>
    </row>
    <row r="6" customFormat="false" ht="15" hidden="false" customHeight="false" outlineLevel="0" collapsed="false">
      <c r="A6" s="8" t="s">
        <v>150</v>
      </c>
      <c r="B6" s="7" t="s">
        <v>151</v>
      </c>
    </row>
    <row r="7" customFormat="false" ht="15" hidden="false" customHeight="false" outlineLevel="0" collapsed="false">
      <c r="A7" s="8" t="s">
        <v>154</v>
      </c>
      <c r="B7" s="7" t="s">
        <v>98</v>
      </c>
    </row>
    <row r="8" customFormat="false" ht="15" hidden="false" customHeight="false" outlineLevel="0" collapsed="false">
      <c r="A8" s="8" t="s">
        <v>156</v>
      </c>
      <c r="B8" s="7" t="s">
        <v>157</v>
      </c>
    </row>
    <row r="9" customFormat="false" ht="15" hidden="false" customHeight="false" outlineLevel="0" collapsed="false">
      <c r="A9" s="8" t="s">
        <v>159</v>
      </c>
      <c r="B9" s="7" t="s">
        <v>160</v>
      </c>
    </row>
    <row r="10" customFormat="false" ht="15" hidden="false" customHeight="false" outlineLevel="0" collapsed="false">
      <c r="A10" s="8" t="s">
        <v>164</v>
      </c>
      <c r="B10" s="7" t="s">
        <v>134</v>
      </c>
    </row>
    <row r="11" customFormat="false" ht="15" hidden="false" customHeight="false" outlineLevel="0" collapsed="false">
      <c r="A11" s="8" t="s">
        <v>168</v>
      </c>
      <c r="B11" s="7" t="s">
        <v>118</v>
      </c>
    </row>
    <row r="12" customFormat="false" ht="15" hidden="false" customHeight="false" outlineLevel="0" collapsed="false">
      <c r="A12" s="8" t="s">
        <v>171</v>
      </c>
      <c r="B12" s="7" t="s">
        <v>172</v>
      </c>
    </row>
    <row r="13" customFormat="false" ht="15" hidden="false" customHeight="false" outlineLevel="0" collapsed="false">
      <c r="A13" s="8" t="s">
        <v>174</v>
      </c>
      <c r="B13" s="7" t="s">
        <v>175</v>
      </c>
    </row>
    <row r="14" customFormat="false" ht="15" hidden="false" customHeight="false" outlineLevel="0" collapsed="false">
      <c r="A14" s="8" t="s">
        <v>176</v>
      </c>
      <c r="B14" s="7" t="s">
        <v>177</v>
      </c>
    </row>
    <row r="15" customFormat="false" ht="15" hidden="false" customHeight="false" outlineLevel="0" collapsed="false">
      <c r="A15" s="8" t="s">
        <v>181</v>
      </c>
      <c r="B15" s="7" t="s">
        <v>182</v>
      </c>
    </row>
    <row r="16" customFormat="false" ht="15" hidden="false" customHeight="false" outlineLevel="0" collapsed="false">
      <c r="A16" s="8" t="s">
        <v>183</v>
      </c>
      <c r="B16" s="7" t="s">
        <v>184</v>
      </c>
    </row>
    <row r="17" customFormat="false" ht="15" hidden="false" customHeight="false" outlineLevel="0" collapsed="false">
      <c r="A17" s="8" t="s">
        <v>186</v>
      </c>
      <c r="B17" s="7" t="s">
        <v>187</v>
      </c>
    </row>
    <row r="18" customFormat="false" ht="15" hidden="false" customHeight="false" outlineLevel="0" collapsed="false">
      <c r="A18" s="8" t="s">
        <v>188</v>
      </c>
      <c r="B18" s="7" t="s">
        <v>113</v>
      </c>
    </row>
    <row r="20" customFormat="false" ht="15" hidden="false" customHeight="false" outlineLevel="0" collapsed="false">
      <c r="A20" s="6" t="s">
        <v>78</v>
      </c>
      <c r="B20" s="6" t="s">
        <v>206</v>
      </c>
    </row>
    <row r="21" customFormat="false" ht="23.85" hidden="false" customHeight="false" outlineLevel="0" collapsed="false">
      <c r="A21" s="8" t="s">
        <v>150</v>
      </c>
      <c r="B21" s="7" t="s">
        <v>152</v>
      </c>
    </row>
    <row r="22" customFormat="false" ht="15" hidden="false" customHeight="false" outlineLevel="0" collapsed="false">
      <c r="A22" s="8" t="s">
        <v>154</v>
      </c>
      <c r="B22" s="7" t="s">
        <v>155</v>
      </c>
    </row>
    <row r="23" customFormat="false" ht="15" hidden="false" customHeight="false" outlineLevel="0" collapsed="false">
      <c r="A23" s="8" t="s">
        <v>156</v>
      </c>
      <c r="B23" s="7" t="s">
        <v>158</v>
      </c>
    </row>
    <row r="24" customFormat="false" ht="15" hidden="false" customHeight="false" outlineLevel="0" collapsed="false">
      <c r="A24" s="8" t="s">
        <v>159</v>
      </c>
      <c r="B24" s="7" t="s">
        <v>161</v>
      </c>
    </row>
    <row r="25" customFormat="false" ht="15" hidden="false" customHeight="false" outlineLevel="0" collapsed="false">
      <c r="A25" s="8" t="s">
        <v>162</v>
      </c>
      <c r="B25" s="7" t="s">
        <v>163</v>
      </c>
    </row>
    <row r="26" customFormat="false" ht="15" hidden="false" customHeight="false" outlineLevel="0" collapsed="false">
      <c r="A26" s="8" t="s">
        <v>164</v>
      </c>
      <c r="B26" s="7" t="s">
        <v>165</v>
      </c>
    </row>
    <row r="27" customFormat="false" ht="15" hidden="false" customHeight="false" outlineLevel="0" collapsed="false">
      <c r="A27" s="8" t="s">
        <v>168</v>
      </c>
      <c r="B27" s="7" t="s">
        <v>169</v>
      </c>
    </row>
    <row r="28" customFormat="false" ht="15" hidden="false" customHeight="false" outlineLevel="0" collapsed="false">
      <c r="A28" s="8" t="s">
        <v>171</v>
      </c>
      <c r="B28" s="7" t="s">
        <v>173</v>
      </c>
    </row>
    <row r="29" customFormat="false" ht="15" hidden="false" customHeight="false" outlineLevel="0" collapsed="false">
      <c r="A29" s="8" t="s">
        <v>174</v>
      </c>
      <c r="B29" s="7" t="s">
        <v>144</v>
      </c>
    </row>
    <row r="30" customFormat="false" ht="15" hidden="false" customHeight="false" outlineLevel="0" collapsed="false">
      <c r="A30" s="8" t="s">
        <v>176</v>
      </c>
      <c r="B30" s="7" t="s">
        <v>127</v>
      </c>
    </row>
    <row r="31" customFormat="false" ht="15" hidden="false" customHeight="false" outlineLevel="0" collapsed="false">
      <c r="A31" s="8" t="s">
        <v>178</v>
      </c>
      <c r="B31" s="7" t="s">
        <v>179</v>
      </c>
    </row>
    <row r="32" customFormat="false" ht="15" hidden="false" customHeight="false" outlineLevel="0" collapsed="false">
      <c r="A32" s="8" t="s">
        <v>183</v>
      </c>
      <c r="B32" s="7" t="s">
        <v>185</v>
      </c>
    </row>
    <row r="33" customFormat="false" ht="15" hidden="false" customHeight="false" outlineLevel="0" collapsed="false">
      <c r="A33" s="8" t="s">
        <v>188</v>
      </c>
      <c r="B33" s="7" t="s">
        <v>189</v>
      </c>
    </row>
    <row r="34" customFormat="false" ht="15" hidden="false" customHeight="false" outlineLevel="0" collapsed="false">
      <c r="A34" s="8" t="s">
        <v>193</v>
      </c>
      <c r="B34" s="7" t="s">
        <v>194</v>
      </c>
    </row>
    <row r="35" customFormat="false" ht="15" hidden="false" customHeight="false" outlineLevel="0" collapsed="false">
      <c r="A35" s="8" t="s">
        <v>195</v>
      </c>
      <c r="B35" s="7" t="s">
        <v>196</v>
      </c>
    </row>
    <row r="36" customFormat="false" ht="15" hidden="false" customHeight="false" outlineLevel="0" collapsed="false">
      <c r="A36" s="8" t="s">
        <v>200</v>
      </c>
      <c r="B36" s="7" t="s">
        <v>201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1" t="s">
        <v>208</v>
      </c>
    </row>
    <row r="2" customFormat="false" ht="15" hidden="false" customHeight="false" outlineLevel="0" collapsed="false">
      <c r="A2" s="2" t="s">
        <v>209</v>
      </c>
    </row>
    <row r="4" customFormat="false" ht="15" hidden="false" customHeight="false" outlineLevel="0" collapsed="false">
      <c r="A4" s="6" t="s">
        <v>210</v>
      </c>
      <c r="B4" s="6" t="s">
        <v>18</v>
      </c>
      <c r="C4" s="6" t="s">
        <v>211</v>
      </c>
    </row>
    <row r="5" customFormat="false" ht="15" hidden="false" customHeight="false" outlineLevel="0" collapsed="false">
      <c r="A5" s="8" t="s">
        <v>212</v>
      </c>
      <c r="B5" s="7" t="s">
        <v>213</v>
      </c>
      <c r="C5" s="7" t="s">
        <v>214</v>
      </c>
    </row>
    <row r="6" customFormat="false" ht="15" hidden="false" customHeight="false" outlineLevel="0" collapsed="false">
      <c r="A6" s="8" t="s">
        <v>215</v>
      </c>
      <c r="B6" s="7" t="s">
        <v>216</v>
      </c>
      <c r="C6" s="7" t="s">
        <v>214</v>
      </c>
    </row>
    <row r="7" customFormat="false" ht="15" hidden="false" customHeight="false" outlineLevel="0" collapsed="false">
      <c r="A7" s="8" t="s">
        <v>217</v>
      </c>
      <c r="B7" s="7" t="s">
        <v>218</v>
      </c>
      <c r="C7" s="7" t="s">
        <v>214</v>
      </c>
    </row>
    <row r="8" customFormat="false" ht="15" hidden="false" customHeight="false" outlineLevel="0" collapsed="false">
      <c r="A8" s="8" t="s">
        <v>219</v>
      </c>
      <c r="B8" s="7" t="s">
        <v>220</v>
      </c>
      <c r="C8" s="7" t="s">
        <v>214</v>
      </c>
    </row>
    <row r="9" customFormat="false" ht="15" hidden="false" customHeight="false" outlineLevel="0" collapsed="false">
      <c r="A9" s="8" t="s">
        <v>221</v>
      </c>
      <c r="B9" s="7" t="s">
        <v>222</v>
      </c>
      <c r="C9" s="7" t="s">
        <v>214</v>
      </c>
    </row>
    <row r="10" customFormat="false" ht="15" hidden="false" customHeight="false" outlineLevel="0" collapsed="false">
      <c r="A10" s="8" t="s">
        <v>223</v>
      </c>
      <c r="B10" s="7" t="s">
        <v>224</v>
      </c>
      <c r="C10" s="7" t="s">
        <v>214</v>
      </c>
    </row>
    <row r="11" customFormat="false" ht="15" hidden="false" customHeight="false" outlineLevel="0" collapsed="false">
      <c r="A11" s="8" t="s">
        <v>225</v>
      </c>
      <c r="B11" s="7" t="s">
        <v>226</v>
      </c>
      <c r="C11" s="7" t="s">
        <v>214</v>
      </c>
    </row>
    <row r="12" customFormat="false" ht="15" hidden="false" customHeight="false" outlineLevel="0" collapsed="false">
      <c r="A12" s="8" t="s">
        <v>227</v>
      </c>
      <c r="B12" s="7" t="s">
        <v>228</v>
      </c>
      <c r="C12" s="7" t="s">
        <v>214</v>
      </c>
    </row>
    <row r="13" customFormat="false" ht="23.85" hidden="false" customHeight="false" outlineLevel="0" collapsed="false">
      <c r="A13" s="8" t="s">
        <v>229</v>
      </c>
      <c r="B13" s="7" t="s">
        <v>230</v>
      </c>
      <c r="C13" s="7" t="s">
        <v>231</v>
      </c>
    </row>
    <row r="14" customFormat="false" ht="15" hidden="false" customHeight="false" outlineLevel="0" collapsed="false">
      <c r="A14" s="8" t="s">
        <v>232</v>
      </c>
      <c r="B14" s="7" t="s">
        <v>233</v>
      </c>
      <c r="C14" s="7" t="s">
        <v>234</v>
      </c>
    </row>
    <row r="15" customFormat="false" ht="23.85" hidden="false" customHeight="false" outlineLevel="0" collapsed="false">
      <c r="A15" s="8" t="s">
        <v>235</v>
      </c>
      <c r="B15" s="7" t="s">
        <v>236</v>
      </c>
      <c r="C15" s="7" t="s">
        <v>237</v>
      </c>
    </row>
    <row r="16" customFormat="false" ht="15" hidden="false" customHeight="false" outlineLevel="0" collapsed="false">
      <c r="A16" s="8" t="s">
        <v>238</v>
      </c>
      <c r="B16" s="7" t="s">
        <v>239</v>
      </c>
      <c r="C16" s="7" t="s">
        <v>240</v>
      </c>
    </row>
    <row r="17" customFormat="false" ht="15" hidden="false" customHeight="false" outlineLevel="0" collapsed="false">
      <c r="A17" s="8" t="s">
        <v>241</v>
      </c>
      <c r="B17" s="7" t="s">
        <v>242</v>
      </c>
      <c r="C17" s="7" t="s">
        <v>240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2026-09-29T21:19:37Z</dcterms:created>
  <dc:creator>openpyxl</dc:creator>
  <dc:description/>
  <dc:language>en-US</dc:language>
  <cp:lastModifiedBy/>
  <dcterms:modified xsi:type="dcterms:W3CDTF">2026-09-29T21:19:37Z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